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3"/>
  </bookViews>
  <sheets>
    <sheet name="2017年预算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  <externalReference r:id="rId7"/>
  </externalReferences>
  <definedNames>
    <definedName name="_Fill" hidden="1">[1]eqpmad2!#REF!</definedName>
    <definedName name="CSpreadSheetBackup">#REF!</definedName>
    <definedName name="HWSheet">1</definedName>
    <definedName name="Module.Prix_SMC">Module.Prix_SMC</definedName>
    <definedName name="_xlnm.Print_Titles" localSheetId="0">'2017年预算'!$1:$5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<sst xmlns="http://schemas.openxmlformats.org/spreadsheetml/2006/main" count="398" uniqueCount="354">
  <si>
    <t>2017年黄石港区公共财政预算支出表(按功能项级分类)</t>
  </si>
  <si>
    <t>编报单位：黄石港区财政局</t>
  </si>
  <si>
    <t>科 目 单 位</t>
  </si>
  <si>
    <t>供养人数</t>
  </si>
  <si>
    <t>负担车辆数</t>
  </si>
  <si>
    <t>预算数</t>
  </si>
  <si>
    <t>人 均支 出</t>
  </si>
  <si>
    <t>分 配 数合  计</t>
  </si>
  <si>
    <t>工资福利支出</t>
  </si>
  <si>
    <t>商品和服务支出</t>
  </si>
  <si>
    <t>对个人和家庭的补助</t>
  </si>
  <si>
    <t>其他资本性支出</t>
  </si>
  <si>
    <t>单位专项经费</t>
  </si>
  <si>
    <t>预留专项经费</t>
  </si>
  <si>
    <t>单位专项经费明细</t>
  </si>
  <si>
    <t>合计</t>
  </si>
  <si>
    <t>在岗含退养</t>
  </si>
  <si>
    <t>离退休</t>
  </si>
  <si>
    <t>201一般公共服务支出</t>
  </si>
  <si>
    <r>
      <rPr>
        <sz val="12"/>
        <rFont val="Times New Roman"/>
        <charset val="134"/>
      </rPr>
      <t xml:space="preserve">    20101   </t>
    </r>
    <r>
      <rPr>
        <sz val="12"/>
        <rFont val="宋体"/>
        <charset val="134"/>
      </rPr>
      <t>人大事务</t>
    </r>
  </si>
  <si>
    <r>
      <rPr>
        <sz val="12"/>
        <rFont val="Times New Roman"/>
        <charset val="134"/>
      </rPr>
      <t xml:space="preserve">        2010101 </t>
    </r>
    <r>
      <rPr>
        <sz val="12"/>
        <rFont val="宋体"/>
        <charset val="134"/>
      </rPr>
      <t>行政运行</t>
    </r>
  </si>
  <si>
    <t xml:space="preserve">    1、人大代表活动经费15.8万元</t>
  </si>
  <si>
    <t xml:space="preserve">    2、常委会经费2万元</t>
  </si>
  <si>
    <t xml:space="preserve">    3、专委会人员经费4万元</t>
  </si>
  <si>
    <t xml:space="preserve">    4、人大网络经费3万元</t>
  </si>
  <si>
    <t xml:space="preserve">  5、人大代表之家、专家库、培训建设费15万元</t>
  </si>
  <si>
    <r>
      <rPr>
        <sz val="12"/>
        <rFont val="Times New Roman"/>
        <charset val="134"/>
      </rPr>
      <t xml:space="preserve">   20102   </t>
    </r>
    <r>
      <rPr>
        <sz val="12"/>
        <rFont val="宋体"/>
        <charset val="134"/>
      </rPr>
      <t>政协事务</t>
    </r>
  </si>
  <si>
    <r>
      <rPr>
        <sz val="12"/>
        <rFont val="Times New Roman"/>
        <charset val="134"/>
      </rPr>
      <t xml:space="preserve">       2010201 </t>
    </r>
    <r>
      <rPr>
        <sz val="12"/>
        <rFont val="宋体"/>
        <charset val="134"/>
      </rPr>
      <t>行政运行</t>
    </r>
  </si>
  <si>
    <t xml:space="preserve">  1、政协委员活动经费16.4万元</t>
  </si>
  <si>
    <t xml:space="preserve">    2、政协常委会经费2万元</t>
  </si>
  <si>
    <t xml:space="preserve">    3、座谈会经费0.5万元</t>
  </si>
  <si>
    <t xml:space="preserve">    4、专委会人员经费3万元</t>
  </si>
  <si>
    <r>
      <rPr>
        <sz val="12"/>
        <rFont val="Times New Roman"/>
        <charset val="134"/>
      </rPr>
      <t xml:space="preserve">   20103  </t>
    </r>
    <r>
      <rPr>
        <sz val="12"/>
        <rFont val="宋体"/>
        <charset val="134"/>
      </rPr>
      <t>政府事务</t>
    </r>
  </si>
  <si>
    <r>
      <rPr>
        <sz val="12"/>
        <rFont val="Times New Roman"/>
        <charset val="134"/>
      </rPr>
      <t xml:space="preserve">       2010301  </t>
    </r>
    <r>
      <rPr>
        <sz val="12"/>
        <rFont val="宋体"/>
        <charset val="134"/>
      </rPr>
      <t>行政运行（政府办）</t>
    </r>
  </si>
  <si>
    <t xml:space="preserve">  1、常务会经费2万元</t>
  </si>
  <si>
    <t xml:space="preserve">    2、文件打印费2万元</t>
  </si>
  <si>
    <t xml:space="preserve">    3、网络使用费2万元</t>
  </si>
  <si>
    <t xml:space="preserve">  4、法制经费、法律顾问费5万元</t>
  </si>
  <si>
    <t xml:space="preserve">  5、挂职经费10万元</t>
  </si>
  <si>
    <t xml:space="preserve">  6、总值班室经费8万元</t>
  </si>
  <si>
    <r>
      <rPr>
        <sz val="12"/>
        <rFont val="Times New Roman"/>
        <charset val="134"/>
      </rPr>
      <t xml:space="preserve">        2010301 </t>
    </r>
    <r>
      <rPr>
        <sz val="12"/>
        <rFont val="宋体"/>
        <charset val="134"/>
      </rPr>
      <t>行政运行（文体局）</t>
    </r>
  </si>
  <si>
    <t xml:space="preserve">  1、人均文化事业费22.5万元</t>
  </si>
  <si>
    <r>
      <rPr>
        <sz val="12"/>
        <rFont val="Times New Roman"/>
        <charset val="134"/>
      </rPr>
      <t xml:space="preserve">        2010301 </t>
    </r>
    <r>
      <rPr>
        <sz val="12"/>
        <rFont val="宋体"/>
        <charset val="134"/>
      </rPr>
      <t>行政运行（人防办）</t>
    </r>
  </si>
  <si>
    <r>
      <rPr>
        <sz val="12"/>
        <rFont val="Times New Roman"/>
        <charset val="134"/>
      </rPr>
      <t xml:space="preserve">        2010301 </t>
    </r>
    <r>
      <rPr>
        <sz val="12"/>
        <rFont val="宋体"/>
        <charset val="134"/>
      </rPr>
      <t>行政运行（人武部）</t>
    </r>
  </si>
  <si>
    <t xml:space="preserve">    1、动员、征兵、兵役登记5万元</t>
  </si>
  <si>
    <t xml:space="preserve">  2、武委会工作补助经费1万元</t>
  </si>
  <si>
    <t xml:space="preserve">  3、营房维护经费1万元</t>
  </si>
  <si>
    <t xml:space="preserve">    4、预备役军官工作经费1万元</t>
  </si>
  <si>
    <t xml:space="preserve">  5、武器装备维护经费1万元</t>
  </si>
  <si>
    <r>
      <rPr>
        <sz val="12"/>
        <rFont val="Times New Roman"/>
        <charset val="134"/>
      </rPr>
      <t xml:space="preserve">        2010301 </t>
    </r>
    <r>
      <rPr>
        <sz val="12"/>
        <rFont val="宋体"/>
        <charset val="134"/>
      </rPr>
      <t>行政运行（机关事务管理处）</t>
    </r>
  </si>
  <si>
    <t xml:space="preserve">  1、两会会务保障1万元</t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</si>
  <si>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、退休人员工作经费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万元</t>
    </r>
  </si>
  <si>
    <r>
      <rPr>
        <sz val="12"/>
        <rFont val="仿宋_GB2312"/>
        <charset val="134"/>
      </rPr>
      <t xml:space="preserve">  3</t>
    </r>
    <r>
      <rPr>
        <sz val="12"/>
        <rFont val="仿宋_GB2312"/>
        <charset val="134"/>
      </rPr>
      <t>、食堂日常耗材补助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万元</t>
    </r>
  </si>
  <si>
    <r>
      <rPr>
        <sz val="12"/>
        <rFont val="仿宋_GB2312"/>
        <charset val="134"/>
      </rPr>
      <t xml:space="preserve">  4</t>
    </r>
    <r>
      <rPr>
        <sz val="12"/>
        <rFont val="宋体"/>
        <charset val="134"/>
      </rPr>
      <t>、政府大楼水电补助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</t>
    </r>
  </si>
  <si>
    <r>
      <rPr>
        <sz val="12"/>
        <rFont val="Times New Roman"/>
        <charset val="134"/>
      </rPr>
      <t xml:space="preserve">        2010301 </t>
    </r>
    <r>
      <rPr>
        <sz val="12"/>
        <rFont val="宋体"/>
        <charset val="134"/>
      </rPr>
      <t>行政运行（招商局）</t>
    </r>
  </si>
  <si>
    <r>
      <rPr>
        <sz val="12"/>
        <rFont val="Times New Roman"/>
        <charset val="134"/>
      </rPr>
      <t xml:space="preserve">        2010308 </t>
    </r>
    <r>
      <rPr>
        <sz val="12"/>
        <rFont val="宋体"/>
        <charset val="134"/>
      </rPr>
      <t>信访事务（信访办）</t>
    </r>
  </si>
  <si>
    <r>
      <rPr>
        <sz val="12"/>
        <rFont val="Times New Roman"/>
        <charset val="134"/>
      </rPr>
      <t xml:space="preserve">    20104 </t>
    </r>
    <r>
      <rPr>
        <sz val="12"/>
        <rFont val="宋体"/>
        <charset val="134"/>
      </rPr>
      <t>发展与改革事务</t>
    </r>
  </si>
  <si>
    <r>
      <rPr>
        <sz val="12"/>
        <rFont val="Times New Roman"/>
        <charset val="134"/>
      </rPr>
      <t xml:space="preserve">        2010401 </t>
    </r>
    <r>
      <rPr>
        <sz val="12"/>
        <rFont val="宋体"/>
        <charset val="134"/>
      </rPr>
      <t>行政运行</t>
    </r>
  </si>
  <si>
    <t xml:space="preserve">  1、统计资料印刷费、统计调查2.5万元</t>
  </si>
  <si>
    <t xml:space="preserve">  2、入户调查专项经费5万元</t>
  </si>
  <si>
    <t xml:space="preserve">  3、信息网络构建项目经费1万元</t>
  </si>
  <si>
    <r>
      <rPr>
        <sz val="12"/>
        <rFont val="Times New Roman"/>
        <charset val="134"/>
      </rPr>
      <t xml:space="preserve">    20106 </t>
    </r>
    <r>
      <rPr>
        <sz val="12"/>
        <rFont val="宋体"/>
        <charset val="134"/>
      </rPr>
      <t>财政事务</t>
    </r>
  </si>
  <si>
    <r>
      <rPr>
        <sz val="12"/>
        <rFont val="Times New Roman"/>
        <charset val="134"/>
      </rPr>
      <t xml:space="preserve">        2010601 </t>
    </r>
    <r>
      <rPr>
        <sz val="12"/>
        <rFont val="宋体"/>
        <charset val="134"/>
      </rPr>
      <t>行政运行</t>
    </r>
  </si>
  <si>
    <t xml:space="preserve">    1、财政专项业务费3万元</t>
  </si>
  <si>
    <t xml:space="preserve">    2、收据工本费9万元</t>
  </si>
  <si>
    <t xml:space="preserve">    3、政府采购投标支出1万元</t>
  </si>
  <si>
    <t xml:space="preserve">    4、金财工程维护费5万元</t>
  </si>
  <si>
    <r>
      <rPr>
        <sz val="12"/>
        <rFont val="Times New Roman"/>
        <charset val="134"/>
      </rPr>
      <t xml:space="preserve">    20108 </t>
    </r>
    <r>
      <rPr>
        <sz val="12"/>
        <rFont val="宋体"/>
        <charset val="134"/>
      </rPr>
      <t>审计事务</t>
    </r>
  </si>
  <si>
    <r>
      <rPr>
        <sz val="12"/>
        <rFont val="Times New Roman"/>
        <charset val="134"/>
      </rPr>
      <t xml:space="preserve">        2010801 </t>
    </r>
    <r>
      <rPr>
        <sz val="12"/>
        <rFont val="宋体"/>
        <charset val="134"/>
      </rPr>
      <t>行政运行</t>
    </r>
  </si>
  <si>
    <t xml:space="preserve">  1、同级审计1万元</t>
  </si>
  <si>
    <t xml:space="preserve">  2、经济责任及重点工程审计2万元</t>
  </si>
  <si>
    <t xml:space="preserve">    3、政府投资审计4万元</t>
  </si>
  <si>
    <r>
      <rPr>
        <sz val="12"/>
        <rFont val="Times New Roman"/>
        <charset val="134"/>
      </rPr>
      <t xml:space="preserve">    20111 </t>
    </r>
    <r>
      <rPr>
        <sz val="12"/>
        <rFont val="宋体"/>
        <charset val="134"/>
      </rPr>
      <t>纪检监察事务</t>
    </r>
  </si>
  <si>
    <r>
      <rPr>
        <sz val="12"/>
        <rFont val="Times New Roman"/>
        <charset val="134"/>
      </rPr>
      <t xml:space="preserve">        2011101 </t>
    </r>
    <r>
      <rPr>
        <sz val="12"/>
        <rFont val="宋体"/>
        <charset val="134"/>
      </rPr>
      <t>行政运行</t>
    </r>
  </si>
  <si>
    <t xml:space="preserve">  1、工作经费1.5万元</t>
  </si>
  <si>
    <t xml:space="preserve">    2、纪检监察机关建设经费3.5万元</t>
  </si>
  <si>
    <r>
      <rPr>
        <sz val="12"/>
        <rFont val="Times New Roman"/>
        <charset val="134"/>
      </rPr>
      <t xml:space="preserve">    20110 </t>
    </r>
    <r>
      <rPr>
        <sz val="12"/>
        <rFont val="宋体"/>
        <charset val="134"/>
      </rPr>
      <t>人力资源事务</t>
    </r>
  </si>
  <si>
    <r>
      <rPr>
        <sz val="12"/>
        <rFont val="Times New Roman"/>
        <charset val="134"/>
      </rPr>
      <t xml:space="preserve">        2011001 </t>
    </r>
    <r>
      <rPr>
        <sz val="12"/>
        <rFont val="宋体"/>
        <charset val="134"/>
      </rPr>
      <t>行政运行（编办）</t>
    </r>
  </si>
  <si>
    <r>
      <rPr>
        <sz val="12"/>
        <rFont val="Times New Roman"/>
        <charset val="134"/>
      </rPr>
      <t xml:space="preserve">        2011001 </t>
    </r>
    <r>
      <rPr>
        <sz val="12"/>
        <rFont val="宋体"/>
        <charset val="134"/>
      </rPr>
      <t>行政运行（组织部）</t>
    </r>
  </si>
  <si>
    <t xml:space="preserve">  1、看望干部经费1.5万元</t>
  </si>
  <si>
    <t xml:space="preserve">  2、党员干部培训教育经费19.902万元</t>
  </si>
  <si>
    <t xml:space="preserve">    3、干部信息管理、教育培训费20万元</t>
  </si>
  <si>
    <t xml:space="preserve">  4、企业工委经费、电教经费1.5万元</t>
  </si>
  <si>
    <t xml:space="preserve">  5、机关工委活动经费2.36万元</t>
  </si>
  <si>
    <t xml:space="preserve">    6、基层社区党建经费59.27万元</t>
  </si>
  <si>
    <r>
      <rPr>
        <sz val="12"/>
        <rFont val="Times New Roman"/>
        <charset val="134"/>
      </rPr>
      <t xml:space="preserve">    20123 </t>
    </r>
    <r>
      <rPr>
        <sz val="12"/>
        <rFont val="宋体"/>
        <charset val="134"/>
      </rPr>
      <t>民族事务</t>
    </r>
  </si>
  <si>
    <t xml:space="preserve">  1、民族事业费、宗教工作经费等0.3万元</t>
  </si>
  <si>
    <r>
      <rPr>
        <sz val="12"/>
        <rFont val="Times New Roman"/>
        <charset val="134"/>
      </rPr>
      <t xml:space="preserve">        20123</t>
    </r>
    <r>
      <rPr>
        <sz val="12"/>
        <rFont val="宋体"/>
        <charset val="134"/>
      </rPr>
      <t>01 行政运行</t>
    </r>
  </si>
  <si>
    <r>
      <rPr>
        <sz val="12"/>
        <rFont val="Times New Roman"/>
        <charset val="134"/>
      </rPr>
      <t xml:space="preserve">    20128 </t>
    </r>
    <r>
      <rPr>
        <sz val="12"/>
        <rFont val="宋体"/>
        <charset val="134"/>
      </rPr>
      <t>民主党派及工商联事务</t>
    </r>
  </si>
  <si>
    <r>
      <rPr>
        <sz val="12"/>
        <rFont val="Times New Roman"/>
        <charset val="134"/>
      </rPr>
      <t xml:space="preserve">        2012801 </t>
    </r>
    <r>
      <rPr>
        <sz val="12"/>
        <rFont val="宋体"/>
        <charset val="134"/>
      </rPr>
      <t>行政运行</t>
    </r>
  </si>
  <si>
    <t xml:space="preserve">    1、党派活动经费4万元</t>
  </si>
  <si>
    <t xml:space="preserve">  2、工商联、侨联、台办经费1万元</t>
  </si>
  <si>
    <t xml:space="preserve">  3、工商联工作经费10万元</t>
  </si>
  <si>
    <r>
      <rPr>
        <sz val="12"/>
        <rFont val="Times New Roman"/>
        <charset val="134"/>
      </rPr>
      <t xml:space="preserve">    20129 </t>
    </r>
    <r>
      <rPr>
        <sz val="12"/>
        <rFont val="宋体"/>
        <charset val="134"/>
      </rPr>
      <t>群众团体事务</t>
    </r>
  </si>
  <si>
    <r>
      <rPr>
        <sz val="12"/>
        <rFont val="Times New Roman"/>
        <charset val="134"/>
      </rPr>
      <t xml:space="preserve">        2012901 </t>
    </r>
    <r>
      <rPr>
        <sz val="12"/>
        <rFont val="宋体"/>
        <charset val="134"/>
      </rPr>
      <t>行政运行（妇联）</t>
    </r>
  </si>
  <si>
    <t xml:space="preserve">    1、工作经费1万元</t>
  </si>
  <si>
    <r>
      <rPr>
        <sz val="12"/>
        <rFont val="Times New Roman"/>
        <charset val="134"/>
      </rPr>
      <t xml:space="preserve">        2012901 </t>
    </r>
    <r>
      <rPr>
        <sz val="12"/>
        <rFont val="宋体"/>
        <charset val="134"/>
      </rPr>
      <t>行政运行（团委）</t>
    </r>
  </si>
  <si>
    <t xml:space="preserve">  1、工作经费1万元</t>
  </si>
  <si>
    <r>
      <rPr>
        <sz val="12"/>
        <rFont val="Times New Roman"/>
        <charset val="134"/>
      </rPr>
      <t xml:space="preserve">        2012901 </t>
    </r>
    <r>
      <rPr>
        <sz val="12"/>
        <rFont val="宋体"/>
        <charset val="134"/>
      </rPr>
      <t>行政运行（工会）</t>
    </r>
  </si>
  <si>
    <r>
      <rPr>
        <sz val="12"/>
        <rFont val="Times New Roman"/>
        <charset val="134"/>
      </rPr>
      <t xml:space="preserve">    20131</t>
    </r>
    <r>
      <rPr>
        <sz val="12"/>
        <rFont val="宋体"/>
        <charset val="134"/>
      </rPr>
      <t>党委办公厅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室）及相关机构事务</t>
    </r>
  </si>
  <si>
    <r>
      <rPr>
        <sz val="12"/>
        <rFont val="Times New Roman"/>
        <charset val="134"/>
      </rPr>
      <t xml:space="preserve">        2013101</t>
    </r>
    <r>
      <rPr>
        <sz val="12"/>
        <rFont val="宋体"/>
        <charset val="134"/>
      </rPr>
      <t xml:space="preserve"> 行政运行（区委）</t>
    </r>
  </si>
  <si>
    <t xml:space="preserve">    1、常委会经费2万元</t>
  </si>
  <si>
    <t xml:space="preserve">  2、文件打印费2万元</t>
  </si>
  <si>
    <t xml:space="preserve">    3、区直武装部经费5万元</t>
  </si>
  <si>
    <t xml:space="preserve">    4、保密、档案工作经费23万元</t>
  </si>
  <si>
    <t xml:space="preserve">  5、设密专网建设年租费8.6万元</t>
  </si>
  <si>
    <t xml:space="preserve">  6、总值班室经费3万元</t>
  </si>
  <si>
    <r>
      <rPr>
        <sz val="12"/>
        <rFont val="Times New Roman"/>
        <charset val="134"/>
      </rPr>
      <t xml:space="preserve">        2013101 </t>
    </r>
    <r>
      <rPr>
        <sz val="12"/>
        <rFont val="宋体"/>
        <charset val="134"/>
      </rPr>
      <t>行政运行（宣传部）</t>
    </r>
  </si>
  <si>
    <t xml:space="preserve">  1、市民文明素质提升专项经费22.5万元</t>
  </si>
  <si>
    <t xml:space="preserve">    2、中心小组学习经费1.5万元</t>
  </si>
  <si>
    <t xml:space="preserve">  3、新闻应急宣传费4万元</t>
  </si>
  <si>
    <t xml:space="preserve">  4、电子政务经费10万元</t>
  </si>
  <si>
    <r>
      <rPr>
        <sz val="12"/>
        <rFont val="Times New Roman"/>
        <charset val="134"/>
      </rPr>
      <t xml:space="preserve">    5</t>
    </r>
    <r>
      <rPr>
        <sz val="12"/>
        <rFont val="宋体"/>
        <charset val="134"/>
      </rPr>
      <t>、黄石电视台宣传专项经费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</t>
    </r>
  </si>
  <si>
    <r>
      <rPr>
        <sz val="12"/>
        <rFont val="Times New Roman"/>
        <charset val="134"/>
      </rPr>
      <t xml:space="preserve">         2013101 </t>
    </r>
    <r>
      <rPr>
        <sz val="12"/>
        <rFont val="宋体"/>
        <charset val="134"/>
      </rPr>
      <t>行政运行（政法委）</t>
    </r>
  </si>
  <si>
    <t xml:space="preserve">  1、政法、综治表彰经费2万元</t>
  </si>
  <si>
    <t xml:space="preserve">         2013101 行政运行（老干部局）</t>
  </si>
  <si>
    <t xml:space="preserve">    1、专项工作经费10万元</t>
  </si>
  <si>
    <t xml:space="preserve">  2、老干支部经费1万元</t>
  </si>
  <si>
    <t xml:space="preserve">  3、老年大学工作经费8万元</t>
  </si>
  <si>
    <t>部门业务费</t>
  </si>
  <si>
    <t xml:space="preserve">  1、机要室</t>
  </si>
  <si>
    <t xml:space="preserve">  2、收付中心（含国资经费）</t>
  </si>
  <si>
    <t xml:space="preserve">  3、老年体协</t>
  </si>
  <si>
    <t xml:space="preserve">  4、书画协会</t>
  </si>
  <si>
    <t xml:space="preserve">  5、关工委</t>
  </si>
  <si>
    <t xml:space="preserve">  6、文联</t>
  </si>
  <si>
    <t xml:space="preserve">  7、电子政务经费</t>
  </si>
  <si>
    <t xml:space="preserve">  8、政务公开及财政监督经费</t>
  </si>
  <si>
    <t xml:space="preserve">  9、金财工程升级改造经费</t>
  </si>
  <si>
    <t>专项经费</t>
  </si>
  <si>
    <r>
      <rPr>
        <sz val="12"/>
        <rFont val="Times New Roman"/>
        <charset val="134"/>
      </rPr>
      <t xml:space="preserve">      1</t>
    </r>
    <r>
      <rPr>
        <sz val="12"/>
        <rFont val="宋体"/>
        <charset val="134"/>
      </rPr>
      <t>、行管处结算补差资金</t>
    </r>
  </si>
  <si>
    <r>
      <rPr>
        <sz val="12"/>
        <rFont val="Times New Roman"/>
        <charset val="134"/>
      </rPr>
      <t xml:space="preserve">      2</t>
    </r>
    <r>
      <rPr>
        <sz val="12"/>
        <rFont val="宋体"/>
        <charset val="134"/>
      </rPr>
      <t>、职工食堂工作餐费及服务费</t>
    </r>
  </si>
  <si>
    <r>
      <rPr>
        <sz val="12"/>
        <rFont val="Times New Roman"/>
        <charset val="134"/>
      </rPr>
      <t xml:space="preserve">      3</t>
    </r>
    <r>
      <rPr>
        <sz val="12"/>
        <rFont val="宋体"/>
        <charset val="134"/>
      </rPr>
      <t>、区志经费</t>
    </r>
  </si>
  <si>
    <r>
      <rPr>
        <sz val="12"/>
        <rFont val="Times New Roman"/>
        <charset val="134"/>
      </rPr>
      <t xml:space="preserve">      4</t>
    </r>
    <r>
      <rPr>
        <sz val="12"/>
        <rFont val="宋体"/>
        <charset val="134"/>
      </rPr>
      <t>、企业改制经费</t>
    </r>
  </si>
  <si>
    <r>
      <rPr>
        <sz val="12"/>
        <rFont val="Times New Roman"/>
        <charset val="134"/>
      </rPr>
      <t xml:space="preserve">      5</t>
    </r>
    <r>
      <rPr>
        <sz val="12"/>
        <rFont val="宋体"/>
        <charset val="134"/>
      </rPr>
      <t>、维稳、综治、法治、信访、救助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</si>
  <si>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  6</t>
    </r>
    <r>
      <rPr>
        <sz val="12"/>
        <rFont val="宋体"/>
        <charset val="134"/>
      </rPr>
      <t>、政策性增支</t>
    </r>
  </si>
  <si>
    <r>
      <rPr>
        <sz val="12"/>
        <rFont val="Times New Roman"/>
        <charset val="134"/>
      </rPr>
      <t xml:space="preserve">      7</t>
    </r>
    <r>
      <rPr>
        <sz val="12"/>
        <rFont val="宋体"/>
        <charset val="134"/>
      </rPr>
      <t>、社区服务专项工作经费</t>
    </r>
  </si>
  <si>
    <t xml:space="preserve">   8、人才工程专项、七一活动专项</t>
  </si>
  <si>
    <t xml:space="preserve">   9、体育事业经费</t>
  </si>
  <si>
    <t xml:space="preserve">   10、社区安保工作经费</t>
  </si>
  <si>
    <r>
      <rPr>
        <sz val="12"/>
        <rFont val="Times New Roman"/>
        <charset val="134"/>
      </rPr>
      <t xml:space="preserve">      11</t>
    </r>
    <r>
      <rPr>
        <sz val="12"/>
        <rFont val="宋体"/>
        <charset val="134"/>
      </rPr>
      <t>、招商引资专项经费</t>
    </r>
  </si>
  <si>
    <r>
      <rPr>
        <sz val="12"/>
        <rFont val="Times New Roman"/>
        <charset val="134"/>
      </rPr>
      <t xml:space="preserve">      12</t>
    </r>
    <r>
      <rPr>
        <sz val="12"/>
        <rFont val="宋体"/>
        <charset val="134"/>
      </rPr>
      <t>、工资提标及养老保险经费</t>
    </r>
  </si>
  <si>
    <r>
      <rPr>
        <sz val="12"/>
        <rFont val="Times New Roman"/>
        <charset val="134"/>
      </rPr>
      <t xml:space="preserve">      13</t>
    </r>
    <r>
      <rPr>
        <sz val="12"/>
        <rFont val="宋体"/>
        <charset val="134"/>
      </rPr>
      <t>、社区信访维稳综治经费</t>
    </r>
  </si>
  <si>
    <r>
      <rPr>
        <sz val="12"/>
        <rFont val="Times New Roman"/>
        <charset val="134"/>
      </rPr>
      <t xml:space="preserve">      14</t>
    </r>
    <r>
      <rPr>
        <sz val="12"/>
        <rFont val="宋体"/>
        <charset val="134"/>
      </rPr>
      <t>、人武民兵训练及征兵费</t>
    </r>
  </si>
  <si>
    <t xml:space="preserve">    </t>
  </si>
  <si>
    <t>204公共安全支出</t>
  </si>
  <si>
    <r>
      <rPr>
        <sz val="12"/>
        <rFont val="Times New Roman"/>
        <charset val="134"/>
      </rPr>
      <t xml:space="preserve">       20406 </t>
    </r>
    <r>
      <rPr>
        <sz val="12"/>
        <rFont val="宋体"/>
        <charset val="134"/>
      </rPr>
      <t>司法</t>
    </r>
  </si>
  <si>
    <r>
      <rPr>
        <sz val="12"/>
        <rFont val="Times New Roman"/>
        <charset val="134"/>
      </rPr>
      <t xml:space="preserve">           2040601 </t>
    </r>
    <r>
      <rPr>
        <sz val="12"/>
        <rFont val="宋体"/>
        <charset val="134"/>
      </rPr>
      <t>行政运行</t>
    </r>
  </si>
  <si>
    <t xml:space="preserve">  1、普法、法律援助等经费5万元</t>
  </si>
  <si>
    <r>
      <rPr>
        <sz val="12"/>
        <rFont val="Times New Roman"/>
        <charset val="134"/>
      </rPr>
      <t xml:space="preserve">       </t>
    </r>
    <r>
      <rPr>
        <b/>
        <sz val="12"/>
        <rFont val="宋体"/>
        <charset val="134"/>
      </rPr>
      <t>专项经费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</si>
  <si>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       1</t>
    </r>
    <r>
      <rPr>
        <sz val="12"/>
        <rFont val="宋体"/>
        <charset val="134"/>
      </rPr>
      <t>、消防业务经费</t>
    </r>
  </si>
  <si>
    <r>
      <rPr>
        <sz val="12"/>
        <rFont val="Times New Roman"/>
        <charset val="134"/>
      </rPr>
      <t xml:space="preserve">                2</t>
    </r>
    <r>
      <rPr>
        <sz val="12"/>
        <rFont val="宋体"/>
        <charset val="134"/>
      </rPr>
      <t>、消防合同制人员经费</t>
    </r>
  </si>
  <si>
    <r>
      <rPr>
        <sz val="12"/>
        <rFont val="Times New Roman"/>
        <charset val="134"/>
      </rPr>
      <t xml:space="preserve">                3</t>
    </r>
    <r>
      <rPr>
        <sz val="12"/>
        <rFont val="宋体"/>
        <charset val="134"/>
      </rPr>
      <t>、公安反恐协警辅警</t>
    </r>
  </si>
  <si>
    <r>
      <rPr>
        <sz val="12"/>
        <rFont val="Times New Roman"/>
        <charset val="134"/>
      </rPr>
      <t xml:space="preserve">                4</t>
    </r>
    <r>
      <rPr>
        <sz val="12"/>
        <rFont val="宋体"/>
        <charset val="134"/>
      </rPr>
      <t>、公安禁毒、交通协警经费</t>
    </r>
  </si>
  <si>
    <t>205教育支出</t>
  </si>
  <si>
    <r>
      <rPr>
        <b/>
        <sz val="12"/>
        <rFont val="仿宋_GB2312"/>
        <charset val="134"/>
      </rPr>
      <t xml:space="preserve">   </t>
    </r>
    <r>
      <rPr>
        <sz val="12"/>
        <rFont val="仿宋_GB2312"/>
        <charset val="134"/>
      </rPr>
      <t>20501 教育管理事务</t>
    </r>
  </si>
  <si>
    <r>
      <rPr>
        <sz val="12"/>
        <rFont val="Times New Roman"/>
        <charset val="134"/>
      </rPr>
      <t xml:space="preserve">           2050101</t>
    </r>
    <r>
      <rPr>
        <sz val="12"/>
        <rFont val="宋体"/>
        <charset val="134"/>
      </rPr>
      <t>行政运行（教育局）</t>
    </r>
  </si>
  <si>
    <t xml:space="preserve">  1、教师培训及企业离退休管理费5万元</t>
  </si>
  <si>
    <r>
      <rPr>
        <sz val="12"/>
        <rFont val="Times New Roman"/>
        <charset val="134"/>
      </rPr>
      <t xml:space="preserve">           2050101</t>
    </r>
    <r>
      <rPr>
        <sz val="12"/>
        <rFont val="宋体"/>
        <charset val="134"/>
      </rPr>
      <t>行政运行（教研室）</t>
    </r>
  </si>
  <si>
    <t>　1、课改经费4.5万元</t>
  </si>
  <si>
    <r>
      <rPr>
        <sz val="12"/>
        <rFont val="Times New Roman"/>
        <charset val="134"/>
      </rPr>
      <t xml:space="preserve">           2050101</t>
    </r>
    <r>
      <rPr>
        <sz val="12"/>
        <rFont val="宋体"/>
        <charset val="134"/>
      </rPr>
      <t>行政运行（教育局托管）</t>
    </r>
  </si>
  <si>
    <r>
      <rPr>
        <sz val="12"/>
        <rFont val="Times New Roman"/>
        <charset val="134"/>
      </rPr>
      <t xml:space="preserve">       20502  </t>
    </r>
    <r>
      <rPr>
        <sz val="12"/>
        <rFont val="宋体"/>
        <charset val="134"/>
      </rPr>
      <t>普通教育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</si>
  <si>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小学教育（中山小学）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</si>
  <si>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小学教育（武汉路小学）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</si>
  <si>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小学教育（老虎头小学）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</si>
  <si>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小学教育（南湖小学）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</si>
  <si>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小学教育（市府路小学）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</si>
  <si>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小学教育（沈家营小学）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</si>
  <si>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小学教育（广场路小学）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</si>
  <si>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小学教育（江北学校）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</si>
  <si>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小学教育（楠竹林学校）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</si>
  <si>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小学教育（花湖小学）</t>
    </r>
  </si>
  <si>
    <r>
      <rPr>
        <sz val="12"/>
        <rFont val="Times New Roman"/>
        <charset val="134"/>
      </rPr>
      <t xml:space="preserve">           2050202 </t>
    </r>
    <r>
      <rPr>
        <sz val="12"/>
        <rFont val="宋体"/>
        <charset val="134"/>
      </rPr>
      <t>小学教育（武黄路小学）</t>
    </r>
  </si>
  <si>
    <r>
      <rPr>
        <sz val="12"/>
        <rFont val="Times New Roman"/>
        <charset val="134"/>
      </rPr>
      <t xml:space="preserve">           2050203 </t>
    </r>
    <r>
      <rPr>
        <sz val="12"/>
        <rFont val="宋体"/>
        <charset val="134"/>
      </rPr>
      <t>初中教育（黄石八中）</t>
    </r>
  </si>
  <si>
    <r>
      <rPr>
        <sz val="12"/>
        <rFont val="Times New Roman"/>
        <charset val="134"/>
      </rPr>
      <t xml:space="preserve">           2050203 </t>
    </r>
    <r>
      <rPr>
        <sz val="12"/>
        <rFont val="宋体"/>
        <charset val="134"/>
      </rPr>
      <t>初中教育（黄石十四中学）</t>
    </r>
  </si>
  <si>
    <r>
      <rPr>
        <sz val="12"/>
        <rFont val="Times New Roman"/>
        <charset val="134"/>
      </rPr>
      <t xml:space="preserve">           2050203 </t>
    </r>
    <r>
      <rPr>
        <sz val="12"/>
        <rFont val="宋体"/>
        <charset val="134"/>
      </rPr>
      <t>初中教育（黄石十五中学）</t>
    </r>
  </si>
  <si>
    <r>
      <rPr>
        <sz val="12"/>
        <rFont val="Times New Roman"/>
        <charset val="134"/>
      </rPr>
      <t xml:space="preserve">           2050203 </t>
    </r>
    <r>
      <rPr>
        <sz val="12"/>
        <rFont val="宋体"/>
        <charset val="134"/>
      </rPr>
      <t>初中教育（黄石十八中学）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</si>
  <si>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　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教育收费列收列支</t>
    </r>
  </si>
  <si>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2</t>
    </r>
    <r>
      <rPr>
        <sz val="12"/>
        <rFont val="宋体"/>
        <charset val="134"/>
      </rPr>
      <t>、政策增支预留经费</t>
    </r>
  </si>
  <si>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、改善办学条件及安保经费</t>
    </r>
  </si>
  <si>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、缺编人员经费</t>
    </r>
  </si>
  <si>
    <t xml:space="preserve">    5、中小学生试卷费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</si>
  <si>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6、学生校方责任险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</si>
  <si>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7、学前教育经费</t>
    </r>
  </si>
  <si>
    <t>206科学技术支出</t>
  </si>
  <si>
    <r>
      <rPr>
        <sz val="12"/>
        <rFont val="Times New Roman"/>
        <charset val="134"/>
      </rPr>
      <t xml:space="preserve">       20601</t>
    </r>
    <r>
      <rPr>
        <sz val="12"/>
        <rFont val="宋体"/>
        <charset val="134"/>
      </rPr>
      <t>科学技术管理事务</t>
    </r>
  </si>
  <si>
    <r>
      <rPr>
        <sz val="12"/>
        <rFont val="Times New Roman"/>
        <charset val="134"/>
      </rPr>
      <t xml:space="preserve">           2060101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</si>
  <si>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科普及科技奖励专项经费</t>
    </r>
  </si>
  <si>
    <t>207文化体育与传媒支出</t>
  </si>
  <si>
    <t>208社会保障和就业支出</t>
  </si>
  <si>
    <r>
      <rPr>
        <b/>
        <sz val="12"/>
        <rFont val="仿宋_GB2312"/>
        <charset val="134"/>
      </rPr>
      <t xml:space="preserve">   </t>
    </r>
    <r>
      <rPr>
        <sz val="12"/>
        <rFont val="仿宋_GB2312"/>
        <charset val="134"/>
      </rPr>
      <t>20801 人力资源和社会保障管理事务</t>
    </r>
  </si>
  <si>
    <r>
      <rPr>
        <sz val="12"/>
        <rFont val="Times New Roman"/>
        <charset val="134"/>
      </rPr>
      <t xml:space="preserve">           2080101</t>
    </r>
    <r>
      <rPr>
        <sz val="12"/>
        <rFont val="宋体"/>
        <charset val="134"/>
      </rPr>
      <t>行政运行（就业局）</t>
    </r>
  </si>
  <si>
    <r>
      <rPr>
        <sz val="12"/>
        <rFont val="Times New Roman"/>
        <charset val="134"/>
      </rPr>
      <t xml:space="preserve">           2080101</t>
    </r>
    <r>
      <rPr>
        <sz val="12"/>
        <rFont val="宋体"/>
        <charset val="134"/>
      </rPr>
      <t>行政运行（人社局）</t>
    </r>
  </si>
  <si>
    <r>
      <rPr>
        <sz val="12"/>
        <rFont val="Times New Roman"/>
        <charset val="134"/>
      </rPr>
      <t xml:space="preserve">           2080101</t>
    </r>
    <r>
      <rPr>
        <sz val="12"/>
        <rFont val="宋体"/>
        <charset val="134"/>
      </rPr>
      <t>行政运行（社会保险局）</t>
    </r>
  </si>
  <si>
    <t xml:space="preserve">  1、社保扩面征缴专项工作经费10万元</t>
  </si>
  <si>
    <r>
      <rPr>
        <sz val="12"/>
        <rFont val="Times New Roman"/>
        <charset val="134"/>
      </rPr>
      <t xml:space="preserve">      20802 </t>
    </r>
    <r>
      <rPr>
        <sz val="12"/>
        <rFont val="宋体"/>
        <charset val="134"/>
      </rPr>
      <t>民政管理事务</t>
    </r>
  </si>
  <si>
    <r>
      <rPr>
        <sz val="12"/>
        <rFont val="Times New Roman"/>
        <charset val="134"/>
      </rPr>
      <t xml:space="preserve">           2080201</t>
    </r>
    <r>
      <rPr>
        <sz val="12"/>
        <rFont val="宋体"/>
        <charset val="134"/>
      </rPr>
      <t>行政运行</t>
    </r>
  </si>
  <si>
    <t xml:space="preserve">  1、双拥经费2万元</t>
  </si>
  <si>
    <r>
      <rPr>
        <sz val="12"/>
        <rFont val="Times New Roman"/>
        <charset val="134"/>
      </rPr>
      <t xml:space="preserve">      20811 </t>
    </r>
    <r>
      <rPr>
        <sz val="12"/>
        <rFont val="宋体"/>
        <charset val="134"/>
      </rPr>
      <t>残疾人事业</t>
    </r>
  </si>
  <si>
    <r>
      <rPr>
        <sz val="12"/>
        <rFont val="Times New Roman"/>
        <charset val="134"/>
      </rPr>
      <t xml:space="preserve">           2081101</t>
    </r>
    <r>
      <rPr>
        <sz val="12"/>
        <rFont val="宋体"/>
        <charset val="134"/>
      </rPr>
      <t>行政运行</t>
    </r>
  </si>
  <si>
    <t xml:space="preserve">  2、全民参保专项工作经费10万元</t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</si>
  <si>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军人安置费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</si>
  <si>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抚恤救济经费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</si>
  <si>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社区</t>
    </r>
    <r>
      <rPr>
        <sz val="12"/>
        <rFont val="宋体"/>
        <charset val="134"/>
      </rPr>
      <t>低保及再就业资金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</si>
  <si>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民政</t>
    </r>
    <r>
      <rPr>
        <sz val="12"/>
        <rFont val="宋体"/>
        <charset val="134"/>
      </rPr>
      <t>特困群体生活费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</si>
  <si>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残疾人康复经费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</si>
  <si>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企业维稳及社区再就业资金</t>
    </r>
  </si>
  <si>
    <t xml:space="preserve">     重大民生应急支出、配套支出</t>
  </si>
  <si>
    <t xml:space="preserve">     创业扶持资金</t>
  </si>
  <si>
    <t>210医疗卫生与计划生育支出</t>
  </si>
  <si>
    <r>
      <rPr>
        <sz val="12"/>
        <rFont val="Times New Roman"/>
        <charset val="134"/>
      </rPr>
      <t xml:space="preserve">       21001 </t>
    </r>
    <r>
      <rPr>
        <sz val="12"/>
        <rFont val="宋体"/>
        <charset val="134"/>
      </rPr>
      <t>医疗卫生与计划生育管理事务</t>
    </r>
  </si>
  <si>
    <r>
      <rPr>
        <sz val="12"/>
        <rFont val="Times New Roman"/>
        <charset val="134"/>
      </rPr>
      <t xml:space="preserve">           2100101 </t>
    </r>
    <r>
      <rPr>
        <sz val="12"/>
        <rFont val="宋体"/>
        <charset val="134"/>
      </rPr>
      <t>行政运行</t>
    </r>
  </si>
  <si>
    <t xml:space="preserve">    1、血防、献血等专项经费2万元</t>
  </si>
  <si>
    <t xml:space="preserve">    2、防艾、设备等经费12万元</t>
  </si>
  <si>
    <t xml:space="preserve">    3、食品安全经费2.5万元</t>
  </si>
  <si>
    <t xml:space="preserve">  4、服务站妇检等服务经费20万元</t>
  </si>
  <si>
    <t xml:space="preserve">    5、独生子女保健费8万元</t>
  </si>
  <si>
    <t xml:space="preserve">    6、企业退休独生子女奖励25万元</t>
  </si>
  <si>
    <t xml:space="preserve">    7、宣教费3万元</t>
  </si>
  <si>
    <t xml:space="preserve">    8、避孕药具经费5万元</t>
  </si>
  <si>
    <t xml:space="preserve">    9、无业独生子女保健费10万元</t>
  </si>
  <si>
    <r>
      <rPr>
        <sz val="12"/>
        <rFont val="Times New Roman"/>
        <charset val="134"/>
      </rPr>
      <t xml:space="preserve">      21003  </t>
    </r>
    <r>
      <rPr>
        <sz val="12"/>
        <rFont val="宋体"/>
        <charset val="134"/>
      </rPr>
      <t>基层医疗卫生机构</t>
    </r>
  </si>
  <si>
    <r>
      <rPr>
        <sz val="12"/>
        <rFont val="Times New Roman"/>
        <charset val="134"/>
      </rPr>
      <t xml:space="preserve">          2100301</t>
    </r>
    <r>
      <rPr>
        <sz val="12"/>
        <rFont val="宋体"/>
        <charset val="134"/>
      </rPr>
      <t>行政运行（沈家营社区卫生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</si>
  <si>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2100301</t>
    </r>
    <r>
      <rPr>
        <sz val="12"/>
        <rFont val="宋体"/>
        <charset val="134"/>
      </rPr>
      <t>行政运行（黄石港社区卫生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</si>
  <si>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21010 </t>
    </r>
    <r>
      <rPr>
        <sz val="12"/>
        <rFont val="宋体"/>
        <charset val="134"/>
      </rPr>
      <t>食品和药品监督管理事务</t>
    </r>
  </si>
  <si>
    <r>
      <rPr>
        <sz val="12"/>
        <rFont val="Times New Roman"/>
        <charset val="134"/>
      </rPr>
      <t xml:space="preserve">         2101001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</si>
  <si>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社区基本公卫经费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</si>
  <si>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公费医疗经费</t>
    </r>
  </si>
  <si>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计生事业费</t>
    </r>
  </si>
  <si>
    <t>211节能环保支出</t>
  </si>
  <si>
    <t>212城乡社区支出</t>
  </si>
  <si>
    <t xml:space="preserve">   21201城乡社区管理事务</t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</si>
  <si>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行政运行（黄石港片区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</si>
  <si>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行政运行（环磁湖片区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</si>
  <si>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行政运行（花湖街道办事处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</si>
  <si>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行政运行（胜阳港片区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</si>
  <si>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行政运行（江北管理区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</si>
  <si>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行政运行（建设局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</si>
  <si>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1、森林防火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万元</t>
    </r>
  </si>
  <si>
    <t>　 2、防汛经费1万元</t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</si>
  <si>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行政运行（区城管局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</si>
  <si>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行政运行（房屋保障局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</si>
  <si>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 2120101</t>
    </r>
    <r>
      <rPr>
        <sz val="12"/>
        <rFont val="宋体"/>
        <charset val="134"/>
      </rPr>
      <t>行政运行（爱卫办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</si>
  <si>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困难生活补贴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</si>
  <si>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片区体制结算预留资金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</si>
  <si>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创建、创模及化债资金</t>
    </r>
  </si>
  <si>
    <t xml:space="preserve">     花湖街办社区办公经费</t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</si>
  <si>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社区办公经费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</si>
  <si>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城管协管员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</si>
  <si>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花湖城维及社会事务支出</t>
    </r>
  </si>
  <si>
    <t>213农林水支出</t>
  </si>
  <si>
    <r>
      <rPr>
        <sz val="12"/>
        <rFont val="Times New Roman"/>
        <charset val="134"/>
      </rPr>
      <t xml:space="preserve">          21399</t>
    </r>
    <r>
      <rPr>
        <sz val="12"/>
        <rFont val="宋体"/>
        <charset val="134"/>
      </rPr>
      <t>其他农林水支出</t>
    </r>
  </si>
  <si>
    <r>
      <rPr>
        <sz val="12"/>
        <rFont val="Times New Roman"/>
        <charset val="134"/>
      </rPr>
      <t xml:space="preserve">        2139999</t>
    </r>
    <r>
      <rPr>
        <sz val="12"/>
        <rFont val="宋体"/>
        <charset val="134"/>
      </rPr>
      <t>其他农林水支出（绿化及农村一事一议专项经费）</t>
    </r>
  </si>
  <si>
    <r>
      <rPr>
        <sz val="12"/>
        <rFont val="Times New Roman"/>
        <charset val="134"/>
      </rPr>
      <t xml:space="preserve">          2139999</t>
    </r>
    <r>
      <rPr>
        <sz val="12"/>
        <rFont val="宋体"/>
        <charset val="134"/>
      </rPr>
      <t>其他农林水支出（青山湖治理专项经费）</t>
    </r>
  </si>
  <si>
    <t>214交通运输支出</t>
  </si>
  <si>
    <t>215资源勘探信息等支出</t>
  </si>
  <si>
    <r>
      <rPr>
        <sz val="12"/>
        <rFont val="Times New Roman"/>
        <charset val="134"/>
      </rPr>
      <t xml:space="preserve">       21508</t>
    </r>
    <r>
      <rPr>
        <sz val="12"/>
        <rFont val="宋体"/>
        <charset val="134"/>
      </rPr>
      <t>支持中小企业发展和管理支出</t>
    </r>
  </si>
  <si>
    <r>
      <rPr>
        <sz val="12"/>
        <rFont val="Times New Roman"/>
        <charset val="134"/>
      </rPr>
      <t xml:space="preserve">           2150801 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</si>
  <si>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     21506</t>
    </r>
    <r>
      <rPr>
        <sz val="12"/>
        <rFont val="宋体"/>
        <charset val="134"/>
      </rPr>
      <t>安全生产监管</t>
    </r>
  </si>
  <si>
    <r>
      <rPr>
        <sz val="12"/>
        <rFont val="Times New Roman"/>
        <charset val="134"/>
      </rPr>
      <t xml:space="preserve">           2150601 </t>
    </r>
    <r>
      <rPr>
        <sz val="12"/>
        <rFont val="宋体"/>
        <charset val="134"/>
      </rPr>
      <t>行政运行</t>
    </r>
  </si>
  <si>
    <t xml:space="preserve">   1、安委会经费2.5万元</t>
  </si>
  <si>
    <t>216商业服务业等支出</t>
  </si>
  <si>
    <r>
      <rPr>
        <sz val="12"/>
        <rFont val="Times New Roman"/>
        <charset val="134"/>
      </rPr>
      <t xml:space="preserve">      21602</t>
    </r>
    <r>
      <rPr>
        <sz val="12"/>
        <rFont val="宋体"/>
        <charset val="134"/>
      </rPr>
      <t>商业流通事务</t>
    </r>
  </si>
  <si>
    <r>
      <rPr>
        <sz val="12"/>
        <rFont val="Times New Roman"/>
        <charset val="134"/>
      </rPr>
      <t xml:space="preserve">          2160201</t>
    </r>
    <r>
      <rPr>
        <sz val="12"/>
        <rFont val="宋体"/>
        <charset val="134"/>
      </rPr>
      <t>行政运行</t>
    </r>
  </si>
  <si>
    <t>229其他支出</t>
  </si>
  <si>
    <t>227总预备费</t>
  </si>
  <si>
    <r>
      <rPr>
        <b/>
        <sz val="14"/>
        <rFont val="仿宋_GB2312"/>
        <charset val="134"/>
      </rPr>
      <t>本</t>
    </r>
    <r>
      <rPr>
        <b/>
        <sz val="14"/>
        <rFont val="Times New Roman"/>
        <charset val="134"/>
      </rPr>
      <t xml:space="preserve">  </t>
    </r>
    <r>
      <rPr>
        <b/>
        <sz val="14"/>
        <rFont val="仿宋_GB2312"/>
        <charset val="134"/>
      </rPr>
      <t>年</t>
    </r>
    <r>
      <rPr>
        <b/>
        <sz val="14"/>
        <rFont val="Times New Roman"/>
        <charset val="134"/>
      </rPr>
      <t xml:space="preserve">  </t>
    </r>
    <r>
      <rPr>
        <b/>
        <sz val="14"/>
        <rFont val="仿宋_GB2312"/>
        <charset val="134"/>
      </rPr>
      <t>支</t>
    </r>
    <r>
      <rPr>
        <b/>
        <sz val="14"/>
        <rFont val="Times New Roman"/>
        <charset val="134"/>
      </rPr>
      <t xml:space="preserve">  </t>
    </r>
    <r>
      <rPr>
        <b/>
        <sz val="14"/>
        <rFont val="仿宋_GB2312"/>
        <charset val="134"/>
      </rPr>
      <t>出</t>
    </r>
    <r>
      <rPr>
        <b/>
        <sz val="14"/>
        <rFont val="Times New Roman"/>
        <charset val="134"/>
      </rPr>
      <t xml:space="preserve">   </t>
    </r>
    <r>
      <rPr>
        <b/>
        <sz val="14"/>
        <rFont val="仿宋_GB2312"/>
        <charset val="134"/>
      </rPr>
      <t>合</t>
    </r>
    <r>
      <rPr>
        <b/>
        <sz val="14"/>
        <rFont val="Times New Roman"/>
        <charset val="134"/>
      </rPr>
      <t xml:space="preserve">  </t>
    </r>
    <r>
      <rPr>
        <b/>
        <sz val="14"/>
        <rFont val="仿宋_GB2312"/>
        <charset val="134"/>
      </rPr>
      <t>计</t>
    </r>
    <r>
      <rPr>
        <b/>
        <sz val="14"/>
        <rFont val="Times New Roman"/>
        <charset val="134"/>
      </rPr>
      <t xml:space="preserve">           </t>
    </r>
  </si>
  <si>
    <t>总支出43700</t>
  </si>
  <si>
    <t>专项7840</t>
  </si>
  <si>
    <t>32*15</t>
  </si>
  <si>
    <t>拨社区</t>
  </si>
  <si>
    <t>20.87+8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</si>
  <si>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           1</t>
    </r>
    <r>
      <rPr>
        <sz val="12"/>
        <rFont val="宋体"/>
        <charset val="134"/>
      </rPr>
      <t>、消防业务经费</t>
    </r>
  </si>
  <si>
    <r>
      <rPr>
        <sz val="12"/>
        <rFont val="Times New Roman"/>
        <charset val="134"/>
      </rPr>
      <t xml:space="preserve">                  2</t>
    </r>
    <r>
      <rPr>
        <sz val="12"/>
        <rFont val="宋体"/>
        <charset val="134"/>
      </rPr>
      <t>、消防合同制人员经费</t>
    </r>
  </si>
  <si>
    <r>
      <rPr>
        <sz val="12"/>
        <rFont val="Times New Roman"/>
        <charset val="134"/>
      </rPr>
      <t xml:space="preserve">                  3</t>
    </r>
    <r>
      <rPr>
        <sz val="12"/>
        <rFont val="宋体"/>
        <charset val="134"/>
      </rPr>
      <t>、公安反恐协警辅警</t>
    </r>
  </si>
  <si>
    <r>
      <rPr>
        <sz val="12"/>
        <rFont val="Times New Roman"/>
        <charset val="134"/>
      </rPr>
      <t xml:space="preserve">                  4</t>
    </r>
    <r>
      <rPr>
        <sz val="12"/>
        <rFont val="宋体"/>
        <charset val="134"/>
      </rPr>
      <t>、公安禁毒、交通协警经费</t>
    </r>
  </si>
  <si>
    <r>
      <rPr>
        <sz val="12"/>
        <rFont val="Times New Roman"/>
        <charset val="134"/>
      </rPr>
      <t xml:space="preserve">          2</t>
    </r>
    <r>
      <rPr>
        <sz val="12"/>
        <rFont val="宋体"/>
        <charset val="134"/>
      </rPr>
      <t>、绿化及农村一事一议专项经费</t>
    </r>
  </si>
  <si>
    <r>
      <rPr>
        <sz val="12"/>
        <rFont val="Times New Roman"/>
        <charset val="134"/>
      </rPr>
      <t xml:space="preserve">          3</t>
    </r>
    <r>
      <rPr>
        <sz val="12"/>
        <rFont val="宋体"/>
        <charset val="134"/>
      </rPr>
      <t>、青山湖治理专项经费</t>
    </r>
  </si>
  <si>
    <t>单位预算专项</t>
  </si>
  <si>
    <t>人大</t>
  </si>
  <si>
    <r>
      <rPr>
        <sz val="12"/>
        <rFont val="Times New Roman"/>
        <charset val="134"/>
      </rPr>
      <t xml:space="preserve">    1</t>
    </r>
    <r>
      <rPr>
        <sz val="12"/>
        <rFont val="宋体"/>
        <charset val="134"/>
      </rPr>
      <t>、人大代表活动经费</t>
    </r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</si>
  <si>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、常委会经费</t>
    </r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</si>
  <si>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、专委会人员经费</t>
    </r>
  </si>
  <si>
    <r>
      <rPr>
        <sz val="12"/>
        <rFont val="Times New Roman"/>
        <charset val="134"/>
      </rPr>
      <t xml:space="preserve">    4</t>
    </r>
    <r>
      <rPr>
        <sz val="12"/>
        <rFont val="宋体"/>
        <charset val="134"/>
      </rPr>
      <t>、人大网络经费</t>
    </r>
  </si>
  <si>
    <t xml:space="preserve">  5、人大代表之家、专家库、培训建设费</t>
  </si>
  <si>
    <t>政协</t>
  </si>
  <si>
    <t xml:space="preserve">  1、政协委员活动经费</t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</si>
  <si>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、政协常委会经费</t>
    </r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</si>
  <si>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、座谈会经费</t>
    </r>
  </si>
  <si>
    <r>
      <rPr>
        <sz val="12"/>
        <rFont val="Times New Roman"/>
        <charset val="134"/>
      </rPr>
      <t xml:space="preserve">    4</t>
    </r>
    <r>
      <rPr>
        <sz val="12"/>
        <rFont val="宋体"/>
        <charset val="134"/>
      </rPr>
      <t>、专委会人员经费</t>
    </r>
  </si>
  <si>
    <t>政府办</t>
  </si>
  <si>
    <t xml:space="preserve">  1、常务会经费</t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</si>
  <si>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、文件打印费</t>
    </r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</si>
  <si>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、网络使用费</t>
    </r>
  </si>
  <si>
    <t xml:space="preserve">  4、法制经费、法律顾问费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</si>
  <si>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5、挂职经费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</si>
  <si>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6、总值班室经费</t>
    </r>
  </si>
  <si>
    <t>发改局</t>
  </si>
  <si>
    <t xml:space="preserve">  1、统计资料印刷费、统计调查</t>
  </si>
  <si>
    <t xml:space="preserve">  2、入户调查专项经费</t>
  </si>
  <si>
    <t xml:space="preserve">  3、信息网络构建项目经费</t>
  </si>
  <si>
    <t>财政局</t>
  </si>
  <si>
    <r>
      <rPr>
        <sz val="12"/>
        <rFont val="Times New Roman"/>
        <charset val="134"/>
      </rPr>
      <t xml:space="preserve">    1</t>
    </r>
    <r>
      <rPr>
        <sz val="12"/>
        <rFont val="宋体"/>
        <charset val="134"/>
      </rPr>
      <t>、财政专项业务费</t>
    </r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</si>
  <si>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、收据工本费</t>
    </r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</si>
  <si>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、政府采购投标支出</t>
    </r>
  </si>
  <si>
    <r>
      <rPr>
        <sz val="12"/>
        <rFont val="Times New Roman"/>
        <charset val="134"/>
      </rPr>
      <t xml:space="preserve">    4</t>
    </r>
    <r>
      <rPr>
        <sz val="12"/>
        <rFont val="宋体"/>
        <charset val="134"/>
      </rPr>
      <t>、金财工程维护费</t>
    </r>
  </si>
  <si>
    <t>审计局</t>
  </si>
  <si>
    <t xml:space="preserve">  1、同级审计</t>
  </si>
  <si>
    <t xml:space="preserve">  2、经济责任及重点工程审计</t>
  </si>
  <si>
    <r>
      <rPr>
        <sz val="12"/>
        <rFont val="Times New Roman"/>
        <charset val="134"/>
      </rPr>
      <t xml:space="preserve">    3</t>
    </r>
    <r>
      <rPr>
        <sz val="12"/>
        <rFont val="宋体"/>
        <charset val="134"/>
      </rPr>
      <t>、政府投资审计</t>
    </r>
  </si>
  <si>
    <t>监察局</t>
  </si>
  <si>
    <t>1、工作经费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</si>
  <si>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、纪检监察机关建设经费</t>
    </r>
  </si>
  <si>
    <t>文体局</t>
  </si>
  <si>
    <t>1、人均文化事业费</t>
  </si>
  <si>
    <t>民宗局</t>
  </si>
  <si>
    <t>1、民族事业费、宗教工作经费等</t>
  </si>
  <si>
    <t>区委办</t>
  </si>
  <si>
    <t xml:space="preserve">  1、常委会经费</t>
  </si>
  <si>
    <t xml:space="preserve">  2、文件打印费</t>
  </si>
  <si>
    <t xml:space="preserve">  3、区直武装部经费</t>
  </si>
  <si>
    <t xml:space="preserve">  4、保密、档案工作经费</t>
  </si>
  <si>
    <t xml:space="preserve">  5、设密专网建设年租费及总值班室工作经费</t>
  </si>
  <si>
    <t>宣传部</t>
  </si>
  <si>
    <t xml:space="preserve">  1、市民文明素质提升专项经费</t>
  </si>
  <si>
    <t xml:space="preserve">  2、中心小组学习经费</t>
  </si>
  <si>
    <t xml:space="preserve">  3、新闻应急宣传费</t>
  </si>
  <si>
    <r>
      <rPr>
        <sz val="12"/>
        <rFont val="仿宋_GB2312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4、电子政务经费</t>
    </r>
  </si>
  <si>
    <r>
      <rPr>
        <sz val="12"/>
        <rFont val="仿宋_GB2312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5、黄石电视台宣传专项经费</t>
    </r>
  </si>
  <si>
    <t>组织部</t>
  </si>
  <si>
    <r>
      <rPr>
        <sz val="12"/>
        <rFont val="Times New Roman"/>
        <charset val="134"/>
      </rPr>
      <t xml:space="preserve">    1</t>
    </r>
    <r>
      <rPr>
        <sz val="12"/>
        <rFont val="宋体"/>
        <charset val="134"/>
      </rPr>
      <t>、看望干部经费</t>
    </r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</si>
  <si>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、党员干部培训教育经费</t>
    </r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</si>
  <si>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、干部信息管理、教育培训费</t>
    </r>
  </si>
  <si>
    <r>
      <rPr>
        <sz val="12"/>
        <rFont val="Times New Roman"/>
        <charset val="134"/>
      </rPr>
      <t xml:space="preserve">    4</t>
    </r>
    <r>
      <rPr>
        <sz val="12"/>
        <rFont val="宋体"/>
        <charset val="134"/>
      </rPr>
      <t>、企业工委经费、电教经费</t>
    </r>
  </si>
  <si>
    <r>
      <rPr>
        <sz val="12"/>
        <rFont val="Times New Roman"/>
        <charset val="134"/>
      </rPr>
      <t xml:space="preserve">    5</t>
    </r>
    <r>
      <rPr>
        <sz val="12"/>
        <rFont val="宋体"/>
        <charset val="134"/>
      </rPr>
      <t>、机关工委活动经费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</si>
  <si>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6、基层社区党建经费</t>
    </r>
  </si>
  <si>
    <t>政法委</t>
  </si>
  <si>
    <t xml:space="preserve">  1、政法、综治表彰经费</t>
  </si>
  <si>
    <t>统战部</t>
  </si>
  <si>
    <t xml:space="preserve">  1、党派活动经费</t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</si>
  <si>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、工商联、侨联、台办经费</t>
    </r>
  </si>
  <si>
    <r>
      <rPr>
        <sz val="12"/>
        <rFont val="Times New Roman"/>
        <charset val="134"/>
      </rPr>
      <t xml:space="preserve">    3</t>
    </r>
    <r>
      <rPr>
        <sz val="12"/>
        <rFont val="宋体"/>
        <charset val="134"/>
      </rPr>
      <t>、工商联工作经费</t>
    </r>
  </si>
  <si>
    <t>妇联</t>
  </si>
  <si>
    <t xml:space="preserve">  1、工作经费</t>
  </si>
  <si>
    <t>团委</t>
  </si>
  <si>
    <t>机关事务处</t>
  </si>
  <si>
    <r>
      <rPr>
        <sz val="12"/>
        <rFont val="Times New Roman"/>
        <charset val="134"/>
      </rPr>
      <t xml:space="preserve">    1</t>
    </r>
    <r>
      <rPr>
        <sz val="12"/>
        <rFont val="宋体"/>
        <charset val="134"/>
      </rPr>
      <t>、两会会务保障</t>
    </r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</si>
  <si>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、退休人员工作经费</t>
    </r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</si>
  <si>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、食堂日常耗材补助</t>
    </r>
  </si>
  <si>
    <r>
      <rPr>
        <sz val="12"/>
        <rFont val="Times New Roman"/>
        <charset val="134"/>
      </rPr>
      <t xml:space="preserve">    4</t>
    </r>
    <r>
      <rPr>
        <sz val="12"/>
        <rFont val="宋体"/>
        <charset val="134"/>
      </rPr>
      <t>、政府大楼水电补助</t>
    </r>
  </si>
  <si>
    <t>老干部局</t>
  </si>
  <si>
    <r>
      <rPr>
        <sz val="12"/>
        <rFont val="Times New Roman"/>
        <charset val="134"/>
      </rPr>
      <t xml:space="preserve">    1</t>
    </r>
    <r>
      <rPr>
        <sz val="12"/>
        <rFont val="仿宋_GB2312"/>
        <charset val="134"/>
      </rPr>
      <t>、专项工作经费</t>
    </r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</si>
  <si>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、老干支部经费</t>
    </r>
  </si>
  <si>
    <r>
      <rPr>
        <sz val="12"/>
        <rFont val="Times New Roman"/>
        <charset val="134"/>
      </rPr>
      <t xml:space="preserve">    3</t>
    </r>
    <r>
      <rPr>
        <sz val="12"/>
        <rFont val="宋体"/>
        <charset val="134"/>
      </rPr>
      <t>、老年大学工作经费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</si>
</sst>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;[Red]&quot;$&quot;\ \-#,##0"/>
    <numFmt numFmtId="177" formatCode="0.0%"/>
    <numFmt numFmtId="178" formatCode="_-* #,##0_-;\-* #,##0_-;_-* &quot;-&quot;_-;_-@_-"/>
    <numFmt numFmtId="179" formatCode="#,##0;\(#,##0\)"/>
    <numFmt numFmtId="180" formatCode="#,##0.0_);\(#,##0.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&quot;$&quot;#,##0_);\(&quot;$&quot;#,##0\)"/>
    <numFmt numFmtId="184" formatCode="&quot;$&quot;#,##0.00_);\(&quot;$&quot;#,##0.00\)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#,##0\ &quot;F&quot;;[Red]\-#,##0\ &quot;F&quot;"/>
    <numFmt numFmtId="192" formatCode="#\ ??/??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yy\.mm\.dd"/>
    <numFmt numFmtId="196" formatCode="0_);[Red]\(0\)"/>
    <numFmt numFmtId="197" formatCode="0_ "/>
    <numFmt numFmtId="198" formatCode="0.0_);[Red]\(0.0\)"/>
  </numFmts>
  <fonts count="58">
    <font>
      <sz val="12"/>
      <name val="宋体"/>
      <charset val="134"/>
    </font>
    <font>
      <b/>
      <sz val="12"/>
      <name val="楷体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u/>
      <sz val="22"/>
      <name val="黑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1"/>
      <name val="Times New Roman"/>
      <charset val="134"/>
    </font>
    <font>
      <b/>
      <sz val="14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Geneva"/>
      <charset val="134"/>
    </font>
    <font>
      <sz val="12"/>
      <name val="宋体"/>
      <charset val="134"/>
    </font>
    <font>
      <sz val="8"/>
      <name val="Times New Roman"/>
      <charset val="134"/>
    </font>
    <font>
      <b/>
      <sz val="13"/>
      <name val="Tms Rmn"/>
      <charset val="134"/>
    </font>
    <font>
      <b/>
      <sz val="10"/>
      <name val="MS Sans Serif"/>
      <charset val="134"/>
    </font>
    <font>
      <b/>
      <sz val="8"/>
      <name val="Arial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0"/>
      <name val="Arial"/>
      <charset val="134"/>
    </font>
    <font>
      <b/>
      <sz val="14"/>
      <name val="楷体"/>
      <charset val="134"/>
    </font>
    <font>
      <sz val="10"/>
      <name val="楷体"/>
      <charset val="134"/>
    </font>
    <font>
      <sz val="11"/>
      <color indexed="20"/>
      <name val="Tahoma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b/>
      <sz val="14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49" fontId="36" fillId="0" borderId="0" applyFont="0" applyFill="0" applyBorder="0" applyAlignment="0" applyProtection="0"/>
    <xf numFmtId="0" fontId="2" fillId="0" borderId="0"/>
    <xf numFmtId="0" fontId="35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176" fontId="36" fillId="0" borderId="0" applyFont="0" applyFill="0" applyBorder="0" applyAlignment="0" applyProtection="0"/>
    <xf numFmtId="0" fontId="36" fillId="0" borderId="0"/>
    <xf numFmtId="177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34" fillId="0" borderId="0">
      <protection locked="0"/>
    </xf>
    <xf numFmtId="0" fontId="37" fillId="0" borderId="0">
      <alignment horizontal="center" wrapText="1"/>
      <protection locked="0"/>
    </xf>
    <xf numFmtId="0" fontId="38" fillId="0" borderId="15" applyNumberFormat="0" applyFill="0" applyProtection="0">
      <alignment horizontal="center"/>
    </xf>
    <xf numFmtId="0" fontId="39" fillId="0" borderId="0" applyNumberFormat="0" applyFill="0" applyBorder="0" applyAlignment="0" applyProtection="0"/>
    <xf numFmtId="0" fontId="40" fillId="0" borderId="2">
      <alignment horizontal="center"/>
    </xf>
    <xf numFmtId="178" fontId="36" fillId="0" borderId="0" applyFont="0" applyFill="0" applyBorder="0" applyAlignment="0" applyProtection="0"/>
    <xf numFmtId="179" fontId="41" fillId="0" borderId="0"/>
    <xf numFmtId="37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39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6" fontId="41" fillId="0" borderId="0"/>
    <xf numFmtId="15" fontId="42" fillId="0" borderId="0"/>
    <xf numFmtId="187" fontId="41" fillId="0" borderId="0"/>
    <xf numFmtId="0" fontId="43" fillId="34" borderId="0" applyNumberFormat="0" applyBorder="0" applyAlignment="0" applyProtection="0"/>
    <xf numFmtId="0" fontId="44" fillId="0" borderId="16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3" fillId="35" borderId="1" applyNumberFormat="0" applyBorder="0" applyAlignment="0" applyProtection="0"/>
    <xf numFmtId="180" fontId="45" fillId="36" borderId="0"/>
    <xf numFmtId="180" fontId="46" fillId="37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88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1" fillId="0" borderId="0"/>
    <xf numFmtId="37" fontId="47" fillId="0" borderId="0"/>
    <xf numFmtId="191" fontId="41" fillId="0" borderId="0"/>
    <xf numFmtId="0" fontId="34" fillId="0" borderId="0"/>
    <xf numFmtId="14" fontId="37" fillId="0" borderId="0">
      <alignment horizontal="center" wrapText="1"/>
      <protection locked="0"/>
    </xf>
    <xf numFmtId="10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92" fontId="36" fillId="0" borderId="0" applyFont="0" applyFill="0" applyProtection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39" fillId="0" borderId="17">
      <alignment horizontal="center"/>
    </xf>
    <xf numFmtId="3" fontId="36" fillId="0" borderId="0" applyFont="0" applyFill="0" applyBorder="0" applyAlignment="0" applyProtection="0"/>
    <xf numFmtId="0" fontId="36" fillId="38" borderId="0" applyNumberFormat="0" applyFont="0" applyBorder="0" applyAlignment="0" applyProtection="0"/>
    <xf numFmtId="0" fontId="39" fillId="0" borderId="0" applyNumberFormat="0" applyFill="0" applyBorder="0" applyAlignment="0" applyProtection="0"/>
    <xf numFmtId="0" fontId="48" fillId="39" borderId="18">
      <protection locked="0"/>
    </xf>
    <xf numFmtId="0" fontId="49" fillId="0" borderId="0"/>
    <xf numFmtId="0" fontId="48" fillId="39" borderId="18">
      <protection locked="0"/>
    </xf>
    <xf numFmtId="0" fontId="48" fillId="39" borderId="18">
      <protection locked="0"/>
    </xf>
    <xf numFmtId="193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0" fontId="50" fillId="0" borderId="6" applyNumberFormat="0" applyFill="0" applyProtection="0">
      <alignment horizontal="right"/>
    </xf>
    <xf numFmtId="0" fontId="51" fillId="0" borderId="6" applyNumberFormat="0" applyFill="0" applyProtection="0">
      <alignment horizontal="center"/>
    </xf>
    <xf numFmtId="0" fontId="52" fillId="0" borderId="19" applyNumberFormat="0" applyFill="0" applyProtection="0">
      <alignment horizontal="center"/>
    </xf>
    <xf numFmtId="0" fontId="53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41" borderId="0" applyNumberFormat="0" applyBorder="0" applyAlignment="0" applyProtection="0">
      <alignment vertical="center"/>
    </xf>
    <xf numFmtId="0" fontId="52" fillId="0" borderId="19" applyNumberFormat="0" applyFill="0" applyProtection="0">
      <alignment horizontal="left"/>
    </xf>
    <xf numFmtId="0" fontId="36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95" fontId="50" fillId="0" borderId="19" applyFill="0" applyProtection="0">
      <alignment horizontal="right"/>
    </xf>
    <xf numFmtId="0" fontId="50" fillId="0" borderId="6" applyNumberFormat="0" applyFill="0" applyProtection="0">
      <alignment horizontal="left"/>
    </xf>
    <xf numFmtId="1" fontId="50" fillId="0" borderId="19" applyFill="0" applyProtection="0">
      <alignment horizontal="center"/>
    </xf>
    <xf numFmtId="0" fontId="2" fillId="0" borderId="0"/>
    <xf numFmtId="0" fontId="2" fillId="0" borderId="0"/>
    <xf numFmtId="0" fontId="42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</cellStyleXfs>
  <cellXfs count="109">
    <xf numFmtId="0" fontId="0" fillId="0" borderId="0" xfId="0"/>
    <xf numFmtId="0" fontId="1" fillId="0" borderId="1" xfId="0" applyFont="1" applyBorder="1" applyProtection="1"/>
    <xf numFmtId="196" fontId="0" fillId="0" borderId="1" xfId="0" applyNumberFormat="1" applyFont="1" applyBorder="1" applyAlignment="1" applyProtection="1">
      <alignment horizontal="right"/>
    </xf>
    <xf numFmtId="196" fontId="0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196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Protection="1"/>
    <xf numFmtId="0" fontId="0" fillId="0" borderId="1" xfId="0" applyFont="1" applyBorder="1" applyProtection="1"/>
    <xf numFmtId="196" fontId="0" fillId="2" borderId="1" xfId="0" applyNumberFormat="1" applyFont="1" applyFill="1" applyBorder="1" applyAlignment="1" applyProtection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Protection="1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protection locked="0"/>
    </xf>
    <xf numFmtId="49" fontId="2" fillId="0" borderId="1" xfId="0" applyNumberFormat="1" applyFont="1" applyBorder="1" applyProtection="1">
      <protection locked="0"/>
    </xf>
    <xf numFmtId="1" fontId="2" fillId="2" borderId="1" xfId="0" applyNumberFormat="1" applyFont="1" applyFill="1" applyBorder="1" applyProtection="1"/>
    <xf numFmtId="196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 vertical="center" wrapText="1"/>
    </xf>
    <xf numFmtId="196" fontId="0" fillId="0" borderId="1" xfId="0" applyNumberFormat="1" applyFont="1" applyBorder="1" applyAlignment="1" applyProtection="1">
      <alignment horizontal="left" vertical="center" wrapText="1"/>
      <protection locked="0"/>
    </xf>
    <xf numFmtId="196" fontId="0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196" fontId="0" fillId="0" borderId="1" xfId="0" applyNumberFormat="1" applyBorder="1" applyProtection="1"/>
    <xf numFmtId="196" fontId="0" fillId="2" borderId="1" xfId="0" applyNumberFormat="1" applyFont="1" applyFill="1" applyBorder="1" applyAlignment="1" applyProtection="1">
      <alignment horizontal="right"/>
      <protection locked="0"/>
    </xf>
    <xf numFmtId="196" fontId="0" fillId="0" borderId="0" xfId="0" applyNumberFormat="1" applyProtection="1"/>
    <xf numFmtId="0" fontId="0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197" fontId="0" fillId="0" borderId="0" xfId="0" applyNumberFormat="1" applyAlignment="1" applyProtection="1">
      <alignment vertical="center"/>
    </xf>
    <xf numFmtId="196" fontId="0" fillId="0" borderId="0" xfId="0" applyNumberForma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97" fontId="6" fillId="0" borderId="2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197" fontId="6" fillId="0" borderId="6" xfId="0" applyNumberFormat="1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vertical="center"/>
    </xf>
    <xf numFmtId="196" fontId="0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196" fontId="0" fillId="0" borderId="1" xfId="0" applyNumberFormat="1" applyFont="1" applyBorder="1" applyAlignment="1" applyProtection="1">
      <alignment horizontal="right" vertical="center"/>
      <protection locked="0"/>
    </xf>
    <xf numFmtId="196" fontId="0" fillId="0" borderId="1" xfId="0" applyNumberFormat="1" applyFont="1" applyBorder="1" applyAlignment="1" applyProtection="1">
      <alignment horizontal="right" vertical="center"/>
    </xf>
    <xf numFmtId="196" fontId="0" fillId="0" borderId="1" xfId="0" applyNumberFormat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96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right" vertical="center" wrapText="1"/>
    </xf>
    <xf numFmtId="197" fontId="3" fillId="0" borderId="2" xfId="0" applyNumberFormat="1" applyFont="1" applyBorder="1" applyAlignment="1" applyProtection="1">
      <alignment horizontal="center" vertical="center" wrapText="1"/>
    </xf>
    <xf numFmtId="196" fontId="3" fillId="0" borderId="2" xfId="0" applyNumberFormat="1" applyFont="1" applyBorder="1" applyAlignment="1" applyProtection="1">
      <alignment horizontal="center" vertical="center" wrapText="1"/>
    </xf>
    <xf numFmtId="197" fontId="3" fillId="0" borderId="6" xfId="0" applyNumberFormat="1" applyFont="1" applyBorder="1" applyAlignment="1" applyProtection="1">
      <alignment horizontal="center" vertical="center" wrapText="1"/>
    </xf>
    <xf numFmtId="196" fontId="3" fillId="0" borderId="6" xfId="0" applyNumberFormat="1" applyFont="1" applyBorder="1" applyAlignment="1" applyProtection="1">
      <alignment horizontal="center" vertical="center" wrapText="1"/>
    </xf>
    <xf numFmtId="196" fontId="0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96" fontId="0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vertical="center"/>
      <protection locked="0"/>
    </xf>
    <xf numFmtId="196" fontId="4" fillId="0" borderId="1" xfId="0" applyNumberFormat="1" applyFont="1" applyBorder="1" applyAlignment="1" applyProtection="1">
      <alignment horizontal="center" vertical="center" wrapText="1"/>
    </xf>
    <xf numFmtId="196" fontId="0" fillId="0" borderId="1" xfId="0" applyNumberFormat="1" applyBorder="1" applyAlignment="1" applyProtection="1">
      <alignment vertical="center"/>
    </xf>
    <xf numFmtId="196" fontId="0" fillId="0" borderId="1" xfId="0" applyNumberFormat="1" applyBorder="1" applyAlignment="1" applyProtection="1">
      <alignment horizontal="right" vertical="center" wrapText="1"/>
      <protection locked="0"/>
    </xf>
    <xf numFmtId="196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196" fontId="0" fillId="2" borderId="1" xfId="0" applyNumberFormat="1" applyFont="1" applyFill="1" applyBorder="1" applyAlignment="1" applyProtection="1">
      <alignment horizontal="right" vertical="center"/>
      <protection locked="0"/>
    </xf>
    <xf numFmtId="196" fontId="8" fillId="0" borderId="1" xfId="0" applyNumberFormat="1" applyFont="1" applyBorder="1" applyAlignment="1" applyProtection="1">
      <alignment horizontal="right" vertical="center" wrapText="1"/>
      <protection locked="0"/>
    </xf>
    <xf numFmtId="198" fontId="0" fillId="0" borderId="1" xfId="0" applyNumberFormat="1" applyFont="1" applyBorder="1" applyAlignment="1" applyProtection="1">
      <alignment horizontal="right" vertical="center" wrapText="1"/>
      <protection locked="0"/>
    </xf>
    <xf numFmtId="196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vertical="center"/>
    </xf>
    <xf numFmtId="196" fontId="0" fillId="0" borderId="1" xfId="0" applyNumberFormat="1" applyFill="1" applyBorder="1" applyAlignment="1" applyProtection="1">
      <alignment horizontal="right" vertical="center"/>
      <protection locked="0"/>
    </xf>
    <xf numFmtId="1" fontId="2" fillId="0" borderId="1" xfId="0" applyNumberFormat="1" applyFont="1" applyBorder="1" applyAlignment="1" applyProtection="1">
      <alignment vertical="center"/>
      <protection locked="0"/>
    </xf>
    <xf numFmtId="1" fontId="9" fillId="0" borderId="1" xfId="0" applyNumberFormat="1" applyFont="1" applyBorder="1" applyAlignment="1" applyProtection="1">
      <alignment vertical="center"/>
      <protection locked="0"/>
    </xf>
    <xf numFmtId="1" fontId="9" fillId="0" borderId="1" xfId="0" applyNumberFormat="1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196" fontId="4" fillId="0" borderId="1" xfId="0" applyNumberFormat="1" applyFont="1" applyBorder="1" applyAlignment="1" applyProtection="1">
      <alignment horizontal="right" vertical="center" wrapText="1"/>
      <protection locked="0"/>
    </xf>
    <xf numFmtId="3" fontId="7" fillId="0" borderId="1" xfId="0" applyNumberFormat="1" applyFont="1" applyBorder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vertical="center"/>
    </xf>
    <xf numFmtId="1" fontId="11" fillId="0" borderId="1" xfId="0" applyNumberFormat="1" applyFont="1" applyBorder="1" applyAlignment="1" applyProtection="1">
      <alignment vertical="center"/>
    </xf>
    <xf numFmtId="0" fontId="2" fillId="0" borderId="0" xfId="135" applyAlignment="1">
      <alignment horizontal="center" vertical="center" wrapText="1"/>
    </xf>
    <xf numFmtId="1" fontId="12" fillId="0" borderId="1" xfId="0" applyNumberFormat="1" applyFont="1" applyBorder="1" applyAlignment="1" applyProtection="1">
      <alignment vertical="center"/>
    </xf>
    <xf numFmtId="3" fontId="12" fillId="0" borderId="1" xfId="0" applyNumberFormat="1" applyFont="1" applyBorder="1" applyAlignment="1" applyProtection="1">
      <alignment horizontal="center" vertical="center"/>
    </xf>
    <xf numFmtId="196" fontId="13" fillId="0" borderId="1" xfId="0" applyNumberFormat="1" applyFont="1" applyBorder="1" applyAlignment="1" applyProtection="1">
      <alignment horizontal="center" vertical="center" wrapText="1"/>
    </xf>
    <xf numFmtId="196" fontId="2" fillId="0" borderId="1" xfId="0" applyNumberFormat="1" applyFont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196" fontId="13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/>
    <xf numFmtId="0" fontId="2" fillId="0" borderId="0" xfId="0" applyFont="1" applyBorder="1" applyProtection="1"/>
    <xf numFmtId="196" fontId="0" fillId="0" borderId="1" xfId="0" applyNumberFormat="1" applyFont="1" applyBorder="1" applyAlignment="1" applyProtection="1">
      <alignment horizontal="right" vertical="center" wrapText="1"/>
    </xf>
  </cellXfs>
  <cellStyles count="1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ook1" xfId="49"/>
    <cellStyle name="_Book1_1" xfId="50"/>
    <cellStyle name="_Book1_2" xfId="51"/>
    <cellStyle name="_ET_STYLE_NoName_00_" xfId="52"/>
    <cellStyle name="_ET_STYLE_NoName_00__Book1" xfId="53"/>
    <cellStyle name="_ET_STYLE_NoName_00__Sheet3" xfId="54"/>
    <cellStyle name="_ET_STYLE_NoName_00__盈顺安防摄像机10年4月报价" xfId="55"/>
    <cellStyle name="_安普威视卡硬盘录像机视频服务器报价" xfId="56"/>
    <cellStyle name="_安视宝摄像机11月OEM1" xfId="57"/>
    <cellStyle name="_盛视安武汉办报价" xfId="58"/>
    <cellStyle name="_盈顺安防摄像机10年4月报价" xfId="59"/>
    <cellStyle name="0%" xfId="60"/>
    <cellStyle name="0,0_x000d_&#10;NA_x000d_&#10;" xfId="61"/>
    <cellStyle name="0.0%" xfId="62"/>
    <cellStyle name="0.00%" xfId="63"/>
    <cellStyle name="6mal" xfId="64"/>
    <cellStyle name="args.style" xfId="65"/>
    <cellStyle name="Col Heads" xfId="66"/>
    <cellStyle name="ColLevel_0" xfId="67"/>
    <cellStyle name="Column_Title" xfId="68"/>
    <cellStyle name="Comma [0]_!!!GO" xfId="69"/>
    <cellStyle name="comma zerodec" xfId="70"/>
    <cellStyle name="Comma,0" xfId="71"/>
    <cellStyle name="Comma,1" xfId="72"/>
    <cellStyle name="Comma,2" xfId="73"/>
    <cellStyle name="Comma_!!!GO" xfId="74"/>
    <cellStyle name="Currency [0]_!!!GO" xfId="75"/>
    <cellStyle name="Currency,0" xfId="76"/>
    <cellStyle name="Currency,2" xfId="77"/>
    <cellStyle name="Currency_!!!GO" xfId="78"/>
    <cellStyle name="Currency1" xfId="79"/>
    <cellStyle name="Date" xfId="80"/>
    <cellStyle name="Dollar (zero dec)" xfId="81"/>
    <cellStyle name="Grey" xfId="82"/>
    <cellStyle name="Header1" xfId="83"/>
    <cellStyle name="Header2" xfId="84"/>
    <cellStyle name="Input [yellow]" xfId="85"/>
    <cellStyle name="Input Cells" xfId="86"/>
    <cellStyle name="Linked Cells" xfId="87"/>
    <cellStyle name="Millares [0]_96 Risk" xfId="88"/>
    <cellStyle name="Millares_96 Risk" xfId="89"/>
    <cellStyle name="Milliers [0]_!!!GO" xfId="90"/>
    <cellStyle name="Milliers_!!!GO" xfId="91"/>
    <cellStyle name="Moneda [0]_96 Risk" xfId="92"/>
    <cellStyle name="Moneda_96 Risk" xfId="93"/>
    <cellStyle name="Mon閠aire [0]_!!!GO" xfId="94"/>
    <cellStyle name="Mon閠aire_!!!GO" xfId="95"/>
    <cellStyle name="New Times Roman" xfId="96"/>
    <cellStyle name="no dec" xfId="97"/>
    <cellStyle name="Normal - Style1" xfId="98"/>
    <cellStyle name="Normal_!!!GO" xfId="99"/>
    <cellStyle name="per.style" xfId="100"/>
    <cellStyle name="Percent [2]" xfId="101"/>
    <cellStyle name="Percent_!!!GO" xfId="102"/>
    <cellStyle name="Pourcentage_pldt" xfId="103"/>
    <cellStyle name="PSChar" xfId="104"/>
    <cellStyle name="PSDate" xfId="105"/>
    <cellStyle name="PSDec" xfId="106"/>
    <cellStyle name="PSHeading" xfId="107"/>
    <cellStyle name="PSInt" xfId="108"/>
    <cellStyle name="PSSpacer" xfId="109"/>
    <cellStyle name="RowLevel_0" xfId="110"/>
    <cellStyle name="sstot" xfId="111"/>
    <cellStyle name="Standard_AREAS" xfId="112"/>
    <cellStyle name="t" xfId="113"/>
    <cellStyle name="t_HVAC Equipment (3)" xfId="114"/>
    <cellStyle name="捠壿 [0.00]_Region Orders (2)" xfId="115"/>
    <cellStyle name="捠壿_Region Orders (2)" xfId="116"/>
    <cellStyle name="编号" xfId="117"/>
    <cellStyle name="标题1" xfId="118"/>
    <cellStyle name="部门" xfId="119"/>
    <cellStyle name="差_Book1" xfId="120"/>
    <cellStyle name="常规 2" xfId="121"/>
    <cellStyle name="分级显示行_1_Book1" xfId="122"/>
    <cellStyle name="分级显示列_1_Book1" xfId="123"/>
    <cellStyle name="好_Book1" xfId="124"/>
    <cellStyle name="借出原因" xfId="125"/>
    <cellStyle name="普通_laroux" xfId="126"/>
    <cellStyle name="千分位[0]_laroux" xfId="127"/>
    <cellStyle name="千分位_laroux" xfId="128"/>
    <cellStyle name="千位[0]_ 方正PC" xfId="129"/>
    <cellStyle name="千位_ 方正PC" xfId="130"/>
    <cellStyle name="日期" xfId="131"/>
    <cellStyle name="商品名称" xfId="132"/>
    <cellStyle name="数量" xfId="133"/>
    <cellStyle name="样式 1" xfId="134"/>
    <cellStyle name="一般_Gl" xfId="135"/>
    <cellStyle name="昗弨_Pacific Region P&amp;L" xfId="136"/>
    <cellStyle name="寘嬫愗傝 [0.00]_Region Orders (2)" xfId="137"/>
    <cellStyle name="寘嬫愗傝_Region Orders (2)" xfId="138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g\Documents\Tencent%20Files\116326929\FileRecv\2017&#37096;&#38376;&#39044;&#31639;&#34920;&#65288;&#23450;5.15&#20462;&#25913;&#24037;&#2025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feng\Desktop\&#39044;&#31639;&#25253;&#21578;\2017&#37096;&#38376;&#39044;&#31639;&#34920;&#65288;&#24449;&#27714;&#24847;&#35265;&#31295;4.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017年预算"/>
      <sheetName val="人员"/>
      <sheetName val="公用"/>
      <sheetName val="补助"/>
      <sheetName val="单位专项"/>
      <sheetName val="工会经费汇总表  "/>
      <sheetName val="人大办"/>
      <sheetName val="政协办"/>
      <sheetName val="政府办"/>
      <sheetName val="发改局"/>
      <sheetName val="财政局"/>
      <sheetName val="审计局"/>
      <sheetName val="人社局"/>
      <sheetName val="监察局"/>
      <sheetName val="文体局"/>
      <sheetName val="区编办"/>
      <sheetName val="民宗局"/>
      <sheetName val="区委办"/>
      <sheetName val="宣传部"/>
      <sheetName val="组织部"/>
      <sheetName val="政法委"/>
      <sheetName val="信访办"/>
      <sheetName val="统战部"/>
      <sheetName val="妇联"/>
      <sheetName val="团委"/>
      <sheetName val="工会"/>
      <sheetName val="商务局"/>
      <sheetName val="机关事务处"/>
      <sheetName val="老干局"/>
      <sheetName val="招商局"/>
      <sheetName val="人防办"/>
      <sheetName val="机要室"/>
      <sheetName val="收付中心"/>
      <sheetName val="老年体协"/>
      <sheetName val="书画协会"/>
      <sheetName val="关工委"/>
      <sheetName val="人武部"/>
      <sheetName val="公安局"/>
      <sheetName val="检察院"/>
      <sheetName val="法院"/>
      <sheetName val="司法局"/>
      <sheetName val="教育局"/>
      <sheetName val="教研室"/>
      <sheetName val="中山"/>
      <sheetName val="武汉路"/>
      <sheetName val="老虎头"/>
      <sheetName val="英才"/>
      <sheetName val="市府路"/>
      <sheetName val="沈家营"/>
      <sheetName val="广小"/>
      <sheetName val="八中"/>
      <sheetName val="十四中"/>
      <sheetName val="十五中"/>
      <sheetName val="十八中"/>
      <sheetName val="江北学校"/>
      <sheetName val="楠竹林"/>
      <sheetName val="花湖小学"/>
      <sheetName val="武黄路小学"/>
      <sheetName val="教育局托管"/>
      <sheetName val="科技局"/>
      <sheetName val="民政"/>
      <sheetName val="就业局"/>
      <sheetName val="社保局"/>
      <sheetName val="残联"/>
      <sheetName val="卫计局"/>
      <sheetName val="妇幼"/>
      <sheetName val="七医院"/>
      <sheetName val="食药监局"/>
      <sheetName val="公费医疗"/>
      <sheetName val="港片区"/>
      <sheetName val="磁湖片区"/>
      <sheetName val="花湖街道"/>
      <sheetName val="胜片区"/>
      <sheetName val="管理区"/>
      <sheetName val="建设局"/>
      <sheetName val="区城管局"/>
      <sheetName val="社区管委会"/>
      <sheetName val="住房保障局"/>
      <sheetName val="爱卫办"/>
      <sheetName val="农林局"/>
      <sheetName val="经信局"/>
      <sheetName val="安全监督局"/>
      <sheetName val="贸易协会"/>
      <sheetName val="Sheet1"/>
    </sheetNames>
    <sheetDataSet>
      <sheetData sheetId="0"/>
      <sheetData sheetId="1">
        <row r="8">
          <cell r="H8">
            <v>2540241.4</v>
          </cell>
          <cell r="I8">
            <v>1496385.92</v>
          </cell>
          <cell r="J8">
            <v>503875.8</v>
          </cell>
          <cell r="K8">
            <v>141979.68</v>
          </cell>
        </row>
        <row r="8">
          <cell r="M8">
            <v>398000</v>
          </cell>
        </row>
        <row r="9">
          <cell r="H9">
            <v>2084449.48</v>
          </cell>
          <cell r="I9">
            <v>1280133.28</v>
          </cell>
          <cell r="J9">
            <v>472243.08</v>
          </cell>
          <cell r="K9">
            <v>113073.12</v>
          </cell>
        </row>
        <row r="10">
          <cell r="H10">
            <v>2601074.94</v>
          </cell>
          <cell r="I10">
            <v>1605718.32</v>
          </cell>
          <cell r="J10">
            <v>592786.06</v>
          </cell>
          <cell r="K10">
            <v>112570.56</v>
          </cell>
        </row>
        <row r="11">
          <cell r="H11">
            <v>973842.52</v>
          </cell>
          <cell r="I11">
            <v>626605.62</v>
          </cell>
          <cell r="J11">
            <v>201228.42</v>
          </cell>
          <cell r="K11">
            <v>61008.48</v>
          </cell>
        </row>
        <row r="12">
          <cell r="H12">
            <v>2115391.56</v>
          </cell>
          <cell r="I12">
            <v>1431213.6</v>
          </cell>
          <cell r="J12">
            <v>374923.56</v>
          </cell>
          <cell r="K12">
            <v>129254.4</v>
          </cell>
        </row>
        <row r="14">
          <cell r="H14">
            <v>682272.98</v>
          </cell>
          <cell r="I14">
            <v>500022.66</v>
          </cell>
          <cell r="J14">
            <v>78833.68</v>
          </cell>
        </row>
        <row r="15">
          <cell r="H15">
            <v>212892.22</v>
          </cell>
          <cell r="I15">
            <v>150067.92</v>
          </cell>
          <cell r="J15">
            <v>48248.62</v>
          </cell>
          <cell r="K15">
            <v>14575.68</v>
          </cell>
        </row>
        <row r="16">
          <cell r="H16">
            <v>1137719.18</v>
          </cell>
          <cell r="I16">
            <v>757814.86</v>
          </cell>
          <cell r="J16">
            <v>259702.88</v>
          </cell>
        </row>
        <row r="17">
          <cell r="H17">
            <v>1007289.42</v>
          </cell>
          <cell r="I17">
            <v>564718.56</v>
          </cell>
          <cell r="J17">
            <v>162568.62</v>
          </cell>
          <cell r="K17">
            <v>55002.24</v>
          </cell>
        </row>
        <row r="18">
          <cell r="H18">
            <v>230808.42</v>
          </cell>
          <cell r="I18">
            <v>142050.36</v>
          </cell>
          <cell r="J18">
            <v>74932.62</v>
          </cell>
        </row>
        <row r="19">
          <cell r="H19">
            <v>314865.02</v>
          </cell>
          <cell r="I19">
            <v>222194.22</v>
          </cell>
          <cell r="J19">
            <v>68067.92</v>
          </cell>
        </row>
        <row r="20">
          <cell r="H20">
            <v>2409698.98</v>
          </cell>
          <cell r="I20">
            <v>1354189.94</v>
          </cell>
          <cell r="J20">
            <v>524139.28</v>
          </cell>
          <cell r="K20">
            <v>95369.76</v>
          </cell>
        </row>
        <row r="21">
          <cell r="H21">
            <v>1094990.44</v>
          </cell>
          <cell r="I21">
            <v>435344.74</v>
          </cell>
          <cell r="J21">
            <v>144028.74</v>
          </cell>
          <cell r="K21">
            <v>35616.96</v>
          </cell>
        </row>
        <row r="22">
          <cell r="H22">
            <v>1944046.16</v>
          </cell>
          <cell r="I22">
            <v>609875.38</v>
          </cell>
          <cell r="J22">
            <v>236911.42</v>
          </cell>
        </row>
        <row r="23">
          <cell r="H23">
            <v>953066.54</v>
          </cell>
          <cell r="I23">
            <v>668151.06</v>
          </cell>
          <cell r="J23">
            <v>199977.24</v>
          </cell>
          <cell r="K23">
            <v>64938.24</v>
          </cell>
        </row>
        <row r="24">
          <cell r="H24">
            <v>868835.36</v>
          </cell>
          <cell r="I24">
            <v>632529.66</v>
          </cell>
          <cell r="J24">
            <v>174665.06</v>
          </cell>
        </row>
        <row r="25">
          <cell r="H25">
            <v>506702.3</v>
          </cell>
          <cell r="I25">
            <v>242104.26</v>
          </cell>
          <cell r="J25">
            <v>91067</v>
          </cell>
          <cell r="K25">
            <v>23531.04</v>
          </cell>
        </row>
        <row r="26">
          <cell r="H26">
            <v>196577.5</v>
          </cell>
          <cell r="I26">
            <v>129595.98</v>
          </cell>
          <cell r="J26">
            <v>44319.6</v>
          </cell>
        </row>
        <row r="27">
          <cell r="H27">
            <v>114473.04</v>
          </cell>
        </row>
        <row r="27">
          <cell r="J27">
            <v>29748.74</v>
          </cell>
        </row>
        <row r="28">
          <cell r="H28">
            <v>353963.46</v>
          </cell>
          <cell r="I28">
            <v>253647.06</v>
          </cell>
          <cell r="J28">
            <v>75698.16</v>
          </cell>
          <cell r="K28">
            <v>24618.24</v>
          </cell>
        </row>
        <row r="29">
          <cell r="H29">
            <v>555841.98</v>
          </cell>
          <cell r="I29">
            <v>342299.4</v>
          </cell>
          <cell r="J29">
            <v>70148.98</v>
          </cell>
        </row>
        <row r="30">
          <cell r="H30">
            <v>13932371.98</v>
          </cell>
          <cell r="I30">
            <v>1105336.1</v>
          </cell>
          <cell r="J30">
            <v>1613294.26</v>
          </cell>
          <cell r="K30">
            <v>10943741.62</v>
          </cell>
        </row>
        <row r="31">
          <cell r="H31">
            <v>3667067.98</v>
          </cell>
          <cell r="I31">
            <v>311902.56</v>
          </cell>
          <cell r="J31">
            <v>148454.7</v>
          </cell>
          <cell r="K31">
            <v>3016710.72</v>
          </cell>
        </row>
        <row r="32">
          <cell r="H32">
            <v>351644.72</v>
          </cell>
          <cell r="I32">
            <v>247248.12</v>
          </cell>
          <cell r="J32">
            <v>80252.12</v>
          </cell>
        </row>
        <row r="71">
          <cell r="H71">
            <v>1342519.42</v>
          </cell>
          <cell r="I71">
            <v>971253.36</v>
          </cell>
          <cell r="J71">
            <v>225180.62</v>
          </cell>
          <cell r="K71">
            <v>96085.44</v>
          </cell>
        </row>
        <row r="80">
          <cell r="H80">
            <v>741700.66</v>
          </cell>
          <cell r="I80">
            <v>493879.74</v>
          </cell>
          <cell r="J80">
            <v>149963.96</v>
          </cell>
          <cell r="K80">
            <v>47856.96</v>
          </cell>
        </row>
        <row r="81">
          <cell r="H81">
            <v>1929321.32</v>
          </cell>
          <cell r="I81">
            <v>1216274.6</v>
          </cell>
          <cell r="J81">
            <v>169371.86</v>
          </cell>
          <cell r="K81">
            <v>498674.86</v>
          </cell>
        </row>
        <row r="82">
          <cell r="I82">
            <v>10499900.74</v>
          </cell>
          <cell r="J82">
            <v>1135032.08</v>
          </cell>
          <cell r="K82">
            <v>5475614.86</v>
          </cell>
        </row>
        <row r="83">
          <cell r="I83">
            <v>5403674.7</v>
          </cell>
          <cell r="J83">
            <v>521185.92</v>
          </cell>
          <cell r="K83">
            <v>5513634.8</v>
          </cell>
        </row>
        <row r="84">
          <cell r="I84">
            <v>2981542.42</v>
          </cell>
          <cell r="J84">
            <v>354494.74</v>
          </cell>
          <cell r="K84">
            <v>3967048.78</v>
          </cell>
        </row>
        <row r="85">
          <cell r="I85">
            <v>3561363.24</v>
          </cell>
          <cell r="J85">
            <v>376679.84</v>
          </cell>
          <cell r="K85">
            <v>4185637.54</v>
          </cell>
        </row>
        <row r="86">
          <cell r="I86">
            <v>4530562.34</v>
          </cell>
          <cell r="J86">
            <v>469799.84</v>
          </cell>
          <cell r="K86">
            <v>3096066.9</v>
          </cell>
        </row>
        <row r="87">
          <cell r="I87">
            <v>5540499.98</v>
          </cell>
          <cell r="J87">
            <v>542246.54</v>
          </cell>
          <cell r="K87">
            <v>4430979.96</v>
          </cell>
        </row>
        <row r="88">
          <cell r="I88">
            <v>8373491.16</v>
          </cell>
          <cell r="J88">
            <v>885455.16</v>
          </cell>
          <cell r="K88">
            <v>5230796.62</v>
          </cell>
        </row>
        <row r="89">
          <cell r="I89">
            <v>10769392.94</v>
          </cell>
          <cell r="J89">
            <v>1020048.2</v>
          </cell>
        </row>
        <row r="90">
          <cell r="I90">
            <v>15303367.8</v>
          </cell>
          <cell r="J90">
            <v>1524779.22</v>
          </cell>
        </row>
        <row r="91">
          <cell r="I91">
            <v>8315886.14</v>
          </cell>
          <cell r="J91">
            <v>757786.8</v>
          </cell>
          <cell r="K91">
            <v>4934430.42</v>
          </cell>
        </row>
        <row r="92">
          <cell r="I92">
            <v>4837309.78</v>
          </cell>
          <cell r="J92">
            <v>475574.5</v>
          </cell>
        </row>
        <row r="93">
          <cell r="I93">
            <v>3271777.66</v>
          </cell>
          <cell r="J93">
            <v>345689.02</v>
          </cell>
        </row>
        <row r="94">
          <cell r="I94">
            <v>1868680.78</v>
          </cell>
          <cell r="J94">
            <v>170520.58</v>
          </cell>
        </row>
        <row r="95">
          <cell r="I95">
            <v>2295989.38</v>
          </cell>
          <cell r="J95">
            <v>244264.1</v>
          </cell>
        </row>
        <row r="96">
          <cell r="I96">
            <v>1909635.9</v>
          </cell>
          <cell r="J96">
            <v>197036.56</v>
          </cell>
        </row>
        <row r="109">
          <cell r="I109">
            <v>521668.5</v>
          </cell>
          <cell r="J109">
            <v>158925.52</v>
          </cell>
        </row>
        <row r="117">
          <cell r="I117">
            <v>728486.04</v>
          </cell>
          <cell r="J117">
            <v>206980.86</v>
          </cell>
        </row>
        <row r="118">
          <cell r="I118">
            <v>1179904.92</v>
          </cell>
          <cell r="J118">
            <v>247552.1</v>
          </cell>
        </row>
        <row r="119">
          <cell r="I119">
            <v>694417.5</v>
          </cell>
          <cell r="J119">
            <v>183919.96</v>
          </cell>
        </row>
        <row r="120">
          <cell r="I120">
            <v>177285.22</v>
          </cell>
          <cell r="J120">
            <v>30720.76</v>
          </cell>
        </row>
        <row r="121">
          <cell r="I121">
            <v>72351.78</v>
          </cell>
          <cell r="J121">
            <v>28012.6</v>
          </cell>
        </row>
        <row r="136">
          <cell r="I136">
            <v>1122265.86</v>
          </cell>
          <cell r="J136">
            <v>283866.54</v>
          </cell>
        </row>
        <row r="137">
          <cell r="I137">
            <v>909440</v>
          </cell>
          <cell r="J137">
            <v>18560</v>
          </cell>
        </row>
        <row r="138">
          <cell r="I138">
            <v>4014080</v>
          </cell>
          <cell r="J138">
            <v>81920</v>
          </cell>
        </row>
        <row r="139">
          <cell r="I139">
            <v>1215810.18</v>
          </cell>
          <cell r="J139">
            <v>344956.12</v>
          </cell>
        </row>
        <row r="148">
          <cell r="I148">
            <v>4984014.72</v>
          </cell>
          <cell r="J148">
            <v>495177.38</v>
          </cell>
          <cell r="K148">
            <v>172550.88</v>
          </cell>
        </row>
        <row r="149">
          <cell r="I149">
            <v>6585948.24</v>
          </cell>
          <cell r="J149">
            <v>515071.72</v>
          </cell>
        </row>
        <row r="150">
          <cell r="I150">
            <v>4010138.64</v>
          </cell>
          <cell r="J150">
            <v>417443.86</v>
          </cell>
        </row>
        <row r="151">
          <cell r="I151">
            <v>4335597.42</v>
          </cell>
          <cell r="J151">
            <v>476693.96</v>
          </cell>
        </row>
        <row r="152">
          <cell r="I152">
            <v>1288139.9</v>
          </cell>
          <cell r="J152">
            <v>234999.76</v>
          </cell>
        </row>
        <row r="153">
          <cell r="I153">
            <v>1573563.6</v>
          </cell>
          <cell r="J153">
            <v>336959.24</v>
          </cell>
        </row>
        <row r="154">
          <cell r="I154">
            <v>3284467.2</v>
          </cell>
          <cell r="J154">
            <v>95532.8</v>
          </cell>
        </row>
        <row r="156">
          <cell r="I156">
            <v>845641.38</v>
          </cell>
          <cell r="J156">
            <v>238264.56</v>
          </cell>
        </row>
        <row r="175">
          <cell r="I175">
            <v>1054129.18841121</v>
          </cell>
          <cell r="J175">
            <v>313958.2</v>
          </cell>
        </row>
        <row r="176">
          <cell r="I176">
            <v>377983.2</v>
          </cell>
          <cell r="J176">
            <v>120200.28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017年预算"/>
      <sheetName val="人员"/>
      <sheetName val="公用"/>
      <sheetName val="补助"/>
      <sheetName val="单位专项"/>
      <sheetName val="工会经费汇总表  "/>
      <sheetName val="人大办"/>
      <sheetName val="政协办"/>
      <sheetName val="政府办"/>
      <sheetName val="发改局"/>
      <sheetName val="财政局"/>
      <sheetName val="审计局"/>
      <sheetName val="人社局"/>
      <sheetName val="监察局"/>
      <sheetName val="文体局"/>
      <sheetName val="区编办"/>
      <sheetName val="民宗局"/>
      <sheetName val="区委办"/>
      <sheetName val="宣传部"/>
      <sheetName val="组织部"/>
      <sheetName val="政法委"/>
      <sheetName val="信访办"/>
      <sheetName val="统战部"/>
      <sheetName val="妇联"/>
      <sheetName val="团委"/>
      <sheetName val="工会"/>
      <sheetName val="商务局"/>
      <sheetName val="机关事务处"/>
      <sheetName val="老干局"/>
      <sheetName val="招商局"/>
      <sheetName val="人防办"/>
      <sheetName val="机要室"/>
      <sheetName val="收付中心"/>
      <sheetName val="老年体协"/>
      <sheetName val="书画协会"/>
      <sheetName val="关工委"/>
      <sheetName val="人武部"/>
      <sheetName val="公安局"/>
      <sheetName val="检察院"/>
      <sheetName val="法院"/>
      <sheetName val="司法局"/>
      <sheetName val="教育局"/>
      <sheetName val="教研室"/>
      <sheetName val="中山"/>
      <sheetName val="武汉路"/>
      <sheetName val="老虎头"/>
      <sheetName val="英才"/>
      <sheetName val="市府路"/>
      <sheetName val="沈家营"/>
      <sheetName val="广小"/>
      <sheetName val="八中"/>
      <sheetName val="十四中"/>
      <sheetName val="十五中"/>
      <sheetName val="十八中"/>
      <sheetName val="江北学校"/>
      <sheetName val="楠竹林"/>
      <sheetName val="花湖小学"/>
      <sheetName val="武黄路小学"/>
      <sheetName val="教育局托管"/>
      <sheetName val="科技局"/>
      <sheetName val="民政"/>
      <sheetName val="就业局"/>
      <sheetName val="社保局"/>
      <sheetName val="残联"/>
      <sheetName val="卫计局"/>
      <sheetName val="妇幼"/>
      <sheetName val="七医院"/>
      <sheetName val="食药监局"/>
      <sheetName val="公费医疗"/>
      <sheetName val="港片区"/>
      <sheetName val="磁湖片区"/>
      <sheetName val="花湖街道"/>
      <sheetName val="胜片区"/>
      <sheetName val="管理区"/>
      <sheetName val="建设局"/>
      <sheetName val="区城管局"/>
      <sheetName val="社区管委会"/>
      <sheetName val="住房保障局"/>
      <sheetName val="爱卫办"/>
      <sheetName val="农林局"/>
      <sheetName val="经信局"/>
      <sheetName val="安全监督局"/>
      <sheetName val="贸易协会"/>
      <sheetName val="Sheet1"/>
      <sheetName val="老干部局"/>
    </sheetNames>
    <sheetDataSet>
      <sheetData sheetId="0" refreshError="1"/>
      <sheetData sheetId="1" refreshError="1"/>
      <sheetData sheetId="2" refreshError="1">
        <row r="8">
          <cell r="B8">
            <v>18</v>
          </cell>
        </row>
        <row r="9">
          <cell r="B9">
            <v>14</v>
          </cell>
        </row>
        <row r="10">
          <cell r="B10">
            <v>15</v>
          </cell>
        </row>
        <row r="11">
          <cell r="B11">
            <v>9</v>
          </cell>
        </row>
        <row r="12">
          <cell r="B12">
            <v>18</v>
          </cell>
        </row>
        <row r="14">
          <cell r="B14">
            <v>6</v>
          </cell>
        </row>
        <row r="15">
          <cell r="B15">
            <v>2</v>
          </cell>
        </row>
        <row r="16">
          <cell r="B16">
            <v>10</v>
          </cell>
        </row>
        <row r="17">
          <cell r="B17">
            <v>8</v>
          </cell>
        </row>
        <row r="18">
          <cell r="B18">
            <v>2</v>
          </cell>
        </row>
        <row r="19">
          <cell r="B19">
            <v>3</v>
          </cell>
        </row>
        <row r="20">
          <cell r="B20">
            <v>13</v>
          </cell>
        </row>
        <row r="21">
          <cell r="B21">
            <v>5</v>
          </cell>
        </row>
        <row r="22">
          <cell r="B22">
            <v>8</v>
          </cell>
        </row>
        <row r="23">
          <cell r="B23">
            <v>9</v>
          </cell>
        </row>
        <row r="24">
          <cell r="B24">
            <v>8</v>
          </cell>
        </row>
        <row r="25">
          <cell r="B25">
            <v>3</v>
          </cell>
        </row>
        <row r="26">
          <cell r="B26">
            <v>2</v>
          </cell>
        </row>
        <row r="27">
          <cell r="B27">
            <v>1</v>
          </cell>
        </row>
        <row r="27">
          <cell r="D27">
            <v>68091.66</v>
          </cell>
        </row>
        <row r="28">
          <cell r="B28">
            <v>3</v>
          </cell>
        </row>
        <row r="29">
          <cell r="B29">
            <v>5</v>
          </cell>
        </row>
        <row r="30">
          <cell r="B30">
            <v>12</v>
          </cell>
        </row>
        <row r="31">
          <cell r="B31">
            <v>4</v>
          </cell>
        </row>
        <row r="32">
          <cell r="B32">
            <v>4</v>
          </cell>
        </row>
        <row r="52">
          <cell r="B52">
            <v>10</v>
          </cell>
        </row>
        <row r="55">
          <cell r="B55">
            <v>7</v>
          </cell>
        </row>
        <row r="57">
          <cell r="B57">
            <v>11</v>
          </cell>
        </row>
        <row r="58">
          <cell r="B58">
            <v>135</v>
          </cell>
        </row>
        <row r="59">
          <cell r="B59">
            <v>66</v>
          </cell>
        </row>
        <row r="60">
          <cell r="B60">
            <v>40</v>
          </cell>
        </row>
        <row r="61">
          <cell r="B61">
            <v>41</v>
          </cell>
        </row>
        <row r="62">
          <cell r="B62">
            <v>56</v>
          </cell>
        </row>
        <row r="63">
          <cell r="B63">
            <v>66</v>
          </cell>
        </row>
        <row r="64">
          <cell r="B64">
            <v>106</v>
          </cell>
        </row>
        <row r="65">
          <cell r="B65">
            <v>121</v>
          </cell>
        </row>
        <row r="66">
          <cell r="B66">
            <v>179</v>
          </cell>
        </row>
        <row r="67">
          <cell r="B67">
            <v>93</v>
          </cell>
        </row>
        <row r="68">
          <cell r="B68">
            <v>58</v>
          </cell>
        </row>
        <row r="69">
          <cell r="B69">
            <v>47</v>
          </cell>
        </row>
        <row r="70">
          <cell r="B70">
            <v>22</v>
          </cell>
        </row>
        <row r="71">
          <cell r="B71">
            <v>29</v>
          </cell>
        </row>
        <row r="72">
          <cell r="B72">
            <v>24</v>
          </cell>
        </row>
        <row r="76">
          <cell r="B76">
            <v>7</v>
          </cell>
        </row>
        <row r="80">
          <cell r="B80">
            <v>10</v>
          </cell>
        </row>
        <row r="81">
          <cell r="B81">
            <v>11</v>
          </cell>
        </row>
        <row r="82">
          <cell r="B82">
            <v>10</v>
          </cell>
        </row>
        <row r="83">
          <cell r="B83">
            <v>2</v>
          </cell>
        </row>
        <row r="84">
          <cell r="B84">
            <v>1</v>
          </cell>
        </row>
        <row r="88">
          <cell r="B88">
            <v>13</v>
          </cell>
        </row>
        <row r="89">
          <cell r="B89">
            <v>12</v>
          </cell>
        </row>
        <row r="90">
          <cell r="B90">
            <v>55</v>
          </cell>
        </row>
        <row r="91">
          <cell r="B91">
            <v>17</v>
          </cell>
        </row>
        <row r="96">
          <cell r="B96">
            <v>120</v>
          </cell>
        </row>
        <row r="97">
          <cell r="B97">
            <v>166</v>
          </cell>
        </row>
        <row r="98">
          <cell r="B98">
            <v>98</v>
          </cell>
        </row>
        <row r="99">
          <cell r="B99">
            <v>102</v>
          </cell>
        </row>
        <row r="100">
          <cell r="B100">
            <v>26</v>
          </cell>
        </row>
        <row r="101">
          <cell r="B101">
            <v>19</v>
          </cell>
        </row>
        <row r="102">
          <cell r="B102">
            <v>52</v>
          </cell>
        </row>
        <row r="104">
          <cell r="B104">
            <v>12</v>
          </cell>
        </row>
        <row r="108">
          <cell r="B108">
            <v>0</v>
          </cell>
        </row>
        <row r="112">
          <cell r="B112">
            <v>14</v>
          </cell>
        </row>
        <row r="113">
          <cell r="B113">
            <v>5</v>
          </cell>
        </row>
        <row r="114">
          <cell r="B114">
            <v>0</v>
          </cell>
        </row>
        <row r="114">
          <cell r="D114">
            <v>0</v>
          </cell>
        </row>
      </sheetData>
      <sheetData sheetId="3" refreshError="1">
        <row r="8">
          <cell r="B8">
            <v>0</v>
          </cell>
        </row>
        <row r="9">
          <cell r="B9">
            <v>0</v>
          </cell>
        </row>
        <row r="10">
          <cell r="B10">
            <v>1</v>
          </cell>
        </row>
        <row r="11">
          <cell r="B11">
            <v>0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32</v>
          </cell>
        </row>
        <row r="31">
          <cell r="B31">
            <v>0</v>
          </cell>
        </row>
        <row r="32">
          <cell r="B32">
            <v>0</v>
          </cell>
        </row>
        <row r="35">
          <cell r="E35">
            <v>50000</v>
          </cell>
        </row>
        <row r="36">
          <cell r="E36">
            <v>120000</v>
          </cell>
        </row>
        <row r="37">
          <cell r="E37">
            <v>30000</v>
          </cell>
        </row>
        <row r="38">
          <cell r="E38">
            <v>30000</v>
          </cell>
        </row>
        <row r="39">
          <cell r="E39">
            <v>30000</v>
          </cell>
        </row>
        <row r="54">
          <cell r="B54">
            <v>0</v>
          </cell>
        </row>
        <row r="57">
          <cell r="B57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8">
          <cell r="B78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6">
          <cell r="B106">
            <v>0</v>
          </cell>
        </row>
        <row r="107">
          <cell r="B107">
            <v>0</v>
          </cell>
        </row>
        <row r="110">
          <cell r="B110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6">
          <cell r="E116">
            <v>0</v>
          </cell>
        </row>
      </sheetData>
      <sheetData sheetId="4" refreshError="1"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4">
          <cell r="B14">
            <v>0</v>
          </cell>
          <cell r="C14">
            <v>33416.64</v>
          </cell>
        </row>
        <row r="15">
          <cell r="B15">
            <v>0</v>
          </cell>
        </row>
        <row r="16">
          <cell r="B16">
            <v>0</v>
          </cell>
          <cell r="C16">
            <v>70201.44</v>
          </cell>
        </row>
        <row r="17">
          <cell r="B17">
            <v>0</v>
          </cell>
        </row>
        <row r="18">
          <cell r="B18">
            <v>0</v>
          </cell>
          <cell r="C18">
            <v>13825.44</v>
          </cell>
        </row>
        <row r="19">
          <cell r="B19">
            <v>0</v>
          </cell>
          <cell r="C19">
            <v>21602.88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  <cell r="C22">
            <v>51939.36</v>
          </cell>
        </row>
        <row r="23">
          <cell r="B23">
            <v>0</v>
          </cell>
        </row>
        <row r="24">
          <cell r="B24">
            <v>0</v>
          </cell>
          <cell r="C24">
            <v>61640.64</v>
          </cell>
        </row>
        <row r="25">
          <cell r="B25">
            <v>0</v>
          </cell>
        </row>
        <row r="26">
          <cell r="B26">
            <v>0</v>
          </cell>
          <cell r="C26">
            <v>12661.92</v>
          </cell>
        </row>
        <row r="27">
          <cell r="B27">
            <v>0</v>
          </cell>
          <cell r="C27">
            <v>6632.64</v>
          </cell>
        </row>
        <row r="28">
          <cell r="B28">
            <v>0</v>
          </cell>
        </row>
        <row r="29">
          <cell r="B29">
            <v>0</v>
          </cell>
          <cell r="C29">
            <v>53393.6</v>
          </cell>
        </row>
        <row r="30">
          <cell r="B30">
            <v>195</v>
          </cell>
        </row>
        <row r="32">
          <cell r="B32">
            <v>0</v>
          </cell>
          <cell r="C32">
            <v>24144.48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6</v>
          </cell>
        </row>
        <row r="56">
          <cell r="B56">
            <v>77</v>
          </cell>
        </row>
        <row r="57">
          <cell r="B57">
            <v>85</v>
          </cell>
        </row>
        <row r="58">
          <cell r="B58">
            <v>62</v>
          </cell>
        </row>
        <row r="59">
          <cell r="B59">
            <v>66</v>
          </cell>
        </row>
        <row r="60">
          <cell r="B60">
            <v>45</v>
          </cell>
        </row>
        <row r="61">
          <cell r="B61">
            <v>66</v>
          </cell>
        </row>
        <row r="62">
          <cell r="B62">
            <v>77</v>
          </cell>
        </row>
        <row r="63">
          <cell r="B63">
            <v>48</v>
          </cell>
          <cell r="C63">
            <v>3973767.2</v>
          </cell>
        </row>
        <row r="64">
          <cell r="B64">
            <v>76</v>
          </cell>
          <cell r="C64">
            <v>6438512.96</v>
          </cell>
        </row>
        <row r="65">
          <cell r="B65">
            <v>65</v>
          </cell>
        </row>
        <row r="66">
          <cell r="B66">
            <v>48</v>
          </cell>
          <cell r="C66">
            <v>3317584.48</v>
          </cell>
        </row>
        <row r="67">
          <cell r="B67">
            <v>21</v>
          </cell>
          <cell r="C67">
            <v>1563426.5</v>
          </cell>
        </row>
        <row r="68">
          <cell r="B68">
            <v>17</v>
          </cell>
          <cell r="C68">
            <v>775043.66</v>
          </cell>
        </row>
        <row r="69">
          <cell r="B69">
            <v>30</v>
          </cell>
          <cell r="C69">
            <v>1974838.26</v>
          </cell>
        </row>
        <row r="70">
          <cell r="B70">
            <v>26</v>
          </cell>
          <cell r="C70">
            <v>1729716.82</v>
          </cell>
        </row>
        <row r="71">
          <cell r="B71">
            <v>58</v>
          </cell>
          <cell r="C71">
            <v>2710579.08</v>
          </cell>
        </row>
        <row r="75">
          <cell r="B75">
            <v>0</v>
          </cell>
          <cell r="C75">
            <v>50724</v>
          </cell>
        </row>
        <row r="79">
          <cell r="B79">
            <v>31</v>
          </cell>
          <cell r="C79">
            <v>910878.36</v>
          </cell>
        </row>
        <row r="80">
          <cell r="B80">
            <v>20</v>
          </cell>
          <cell r="C80">
            <v>226046.84</v>
          </cell>
        </row>
        <row r="81">
          <cell r="B81">
            <v>0</v>
          </cell>
          <cell r="C81">
            <v>67680</v>
          </cell>
        </row>
        <row r="82">
          <cell r="B82">
            <v>0</v>
          </cell>
          <cell r="C82">
            <v>13358.88</v>
          </cell>
        </row>
        <row r="83">
          <cell r="B83">
            <v>0</v>
          </cell>
          <cell r="C83">
            <v>7053.12</v>
          </cell>
        </row>
        <row r="87">
          <cell r="B87">
            <v>0</v>
          </cell>
          <cell r="C87">
            <v>90037.44</v>
          </cell>
        </row>
        <row r="88">
          <cell r="B88">
            <v>17</v>
          </cell>
          <cell r="C88">
            <v>0</v>
          </cell>
        </row>
        <row r="89">
          <cell r="B89">
            <v>73</v>
          </cell>
          <cell r="C89">
            <v>0</v>
          </cell>
        </row>
        <row r="90">
          <cell r="B90">
            <v>0</v>
          </cell>
          <cell r="C90">
            <v>116658.72</v>
          </cell>
        </row>
        <row r="91">
          <cell r="C91">
            <v>1100000</v>
          </cell>
        </row>
        <row r="95">
          <cell r="B95">
            <v>0</v>
          </cell>
        </row>
        <row r="96">
          <cell r="B96">
            <v>0</v>
          </cell>
          <cell r="C96">
            <v>179436.96</v>
          </cell>
        </row>
        <row r="97">
          <cell r="B97">
            <v>9</v>
          </cell>
          <cell r="C97">
            <v>181976.46</v>
          </cell>
        </row>
        <row r="98">
          <cell r="B98">
            <v>0</v>
          </cell>
          <cell r="C98">
            <v>164947.68</v>
          </cell>
        </row>
        <row r="99">
          <cell r="B99">
            <v>0</v>
          </cell>
          <cell r="C99">
            <v>84399.6</v>
          </cell>
        </row>
        <row r="100">
          <cell r="B100">
            <v>0</v>
          </cell>
          <cell r="C100">
            <v>136792.8</v>
          </cell>
        </row>
        <row r="103">
          <cell r="B103">
            <v>0</v>
          </cell>
          <cell r="C103">
            <v>82127.52</v>
          </cell>
        </row>
        <row r="107">
          <cell r="B107">
            <v>0</v>
          </cell>
        </row>
        <row r="111">
          <cell r="B111">
            <v>0</v>
          </cell>
          <cell r="C111">
            <v>103403.52</v>
          </cell>
        </row>
        <row r="112">
          <cell r="B112">
            <v>0</v>
          </cell>
          <cell r="C112">
            <v>36856.8</v>
          </cell>
        </row>
        <row r="113">
          <cell r="B113">
            <v>30</v>
          </cell>
          <cell r="C113">
            <v>765240</v>
          </cell>
        </row>
      </sheetData>
      <sheetData sheetId="5" refreshError="1"/>
      <sheetData sheetId="6" refreshError="1"/>
      <sheetData sheetId="7" refreshError="1"/>
      <sheetData sheetId="8" refreshError="1">
        <row r="81">
          <cell r="D81">
            <v>0</v>
          </cell>
        </row>
        <row r="86">
          <cell r="D86">
            <v>219000</v>
          </cell>
        </row>
      </sheetData>
      <sheetData sheetId="9" refreshError="1">
        <row r="81">
          <cell r="D81">
            <v>0</v>
          </cell>
        </row>
        <row r="86">
          <cell r="D86">
            <v>290000</v>
          </cell>
        </row>
      </sheetData>
      <sheetData sheetId="10" refreshError="1">
        <row r="81">
          <cell r="D81">
            <v>0</v>
          </cell>
        </row>
        <row r="86">
          <cell r="D86">
            <v>85000</v>
          </cell>
        </row>
      </sheetData>
      <sheetData sheetId="11" refreshError="1">
        <row r="81">
          <cell r="D81">
            <v>0</v>
          </cell>
        </row>
        <row r="86">
          <cell r="D86">
            <v>180000</v>
          </cell>
        </row>
      </sheetData>
      <sheetData sheetId="12" refreshError="1">
        <row r="81">
          <cell r="D81">
            <v>0</v>
          </cell>
        </row>
        <row r="86">
          <cell r="D86">
            <v>70000</v>
          </cell>
        </row>
      </sheetData>
      <sheetData sheetId="13" refreshError="1">
        <row r="81">
          <cell r="D81">
            <v>0</v>
          </cell>
        </row>
        <row r="86">
          <cell r="D86">
            <v>0</v>
          </cell>
        </row>
      </sheetData>
      <sheetData sheetId="14" refreshError="1">
        <row r="81">
          <cell r="D81">
            <v>0</v>
          </cell>
        </row>
        <row r="86">
          <cell r="D86">
            <v>50000</v>
          </cell>
        </row>
      </sheetData>
      <sheetData sheetId="15" refreshError="1">
        <row r="81">
          <cell r="D81">
            <v>0</v>
          </cell>
        </row>
        <row r="86">
          <cell r="D86">
            <v>225000</v>
          </cell>
        </row>
      </sheetData>
      <sheetData sheetId="16" refreshError="1"/>
      <sheetData sheetId="17" refreshError="1">
        <row r="81">
          <cell r="D81">
            <v>0</v>
          </cell>
        </row>
        <row r="86">
          <cell r="D86">
            <v>3000</v>
          </cell>
        </row>
      </sheetData>
      <sheetData sheetId="18" refreshError="1">
        <row r="81">
          <cell r="D81">
            <v>0</v>
          </cell>
        </row>
        <row r="86">
          <cell r="D86">
            <v>436000</v>
          </cell>
        </row>
      </sheetData>
      <sheetData sheetId="19" refreshError="1">
        <row r="81">
          <cell r="D81">
            <v>0</v>
          </cell>
        </row>
        <row r="86">
          <cell r="D86">
            <v>480000</v>
          </cell>
        </row>
      </sheetData>
      <sheetData sheetId="20" refreshError="1">
        <row r="81">
          <cell r="D81">
            <v>0</v>
          </cell>
        </row>
        <row r="86">
          <cell r="D86">
            <v>1045320</v>
          </cell>
        </row>
      </sheetData>
      <sheetData sheetId="21" refreshError="1">
        <row r="81">
          <cell r="D81">
            <v>0</v>
          </cell>
        </row>
        <row r="86">
          <cell r="D86">
            <v>20000</v>
          </cell>
        </row>
      </sheetData>
      <sheetData sheetId="22" refreshError="1">
        <row r="81">
          <cell r="D81">
            <v>0</v>
          </cell>
        </row>
        <row r="86">
          <cell r="D86">
            <v>0</v>
          </cell>
        </row>
      </sheetData>
      <sheetData sheetId="23" refreshError="1">
        <row r="81">
          <cell r="D81">
            <v>0</v>
          </cell>
        </row>
        <row r="86">
          <cell r="D86">
            <v>150000</v>
          </cell>
        </row>
      </sheetData>
      <sheetData sheetId="24" refreshError="1">
        <row r="81">
          <cell r="D81">
            <v>0</v>
          </cell>
        </row>
        <row r="86">
          <cell r="D86">
            <v>10000</v>
          </cell>
        </row>
      </sheetData>
      <sheetData sheetId="25" refreshError="1">
        <row r="81">
          <cell r="D81">
            <v>0</v>
          </cell>
        </row>
        <row r="86">
          <cell r="D86">
            <v>10000</v>
          </cell>
        </row>
      </sheetData>
      <sheetData sheetId="26" refreshError="1">
        <row r="81">
          <cell r="D81">
            <v>0</v>
          </cell>
        </row>
        <row r="86">
          <cell r="D86">
            <v>0</v>
          </cell>
        </row>
      </sheetData>
      <sheetData sheetId="27" refreshError="1"/>
      <sheetData sheetId="28" refreshError="1">
        <row r="81">
          <cell r="D81">
            <v>0</v>
          </cell>
        </row>
        <row r="86">
          <cell r="D86">
            <v>270000</v>
          </cell>
        </row>
      </sheetData>
      <sheetData sheetId="29" refreshError="1"/>
      <sheetData sheetId="30" refreshError="1">
        <row r="81">
          <cell r="D81">
            <v>0</v>
          </cell>
        </row>
        <row r="86">
          <cell r="D86">
            <v>0</v>
          </cell>
        </row>
      </sheetData>
      <sheetData sheetId="31" refreshError="1">
        <row r="81">
          <cell r="D81">
            <v>0</v>
          </cell>
        </row>
        <row r="86">
          <cell r="D86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77">
          <cell r="D77">
            <v>0</v>
          </cell>
        </row>
        <row r="82">
          <cell r="D82">
            <v>90000</v>
          </cell>
        </row>
      </sheetData>
      <sheetData sheetId="38" refreshError="1"/>
      <sheetData sheetId="39" refreshError="1"/>
      <sheetData sheetId="40" refreshError="1"/>
      <sheetData sheetId="41" refreshError="1">
        <row r="81">
          <cell r="D81">
            <v>0</v>
          </cell>
        </row>
        <row r="86">
          <cell r="D86">
            <v>50000</v>
          </cell>
        </row>
      </sheetData>
      <sheetData sheetId="42" refreshError="1">
        <row r="81">
          <cell r="D81">
            <v>0</v>
          </cell>
        </row>
        <row r="86">
          <cell r="D86">
            <v>50000</v>
          </cell>
        </row>
      </sheetData>
      <sheetData sheetId="43" refreshError="1">
        <row r="80">
          <cell r="D80">
            <v>0</v>
          </cell>
        </row>
        <row r="85">
          <cell r="D85">
            <v>45000</v>
          </cell>
        </row>
      </sheetData>
      <sheetData sheetId="44" refreshError="1">
        <row r="80">
          <cell r="D80">
            <v>0</v>
          </cell>
        </row>
        <row r="85">
          <cell r="D85">
            <v>0</v>
          </cell>
        </row>
      </sheetData>
      <sheetData sheetId="45" refreshError="1">
        <row r="80">
          <cell r="D80">
            <v>0</v>
          </cell>
        </row>
        <row r="85">
          <cell r="D85">
            <v>0</v>
          </cell>
        </row>
      </sheetData>
      <sheetData sheetId="46" refreshError="1">
        <row r="80">
          <cell r="D80">
            <v>0</v>
          </cell>
        </row>
        <row r="85">
          <cell r="D85">
            <v>0</v>
          </cell>
        </row>
      </sheetData>
      <sheetData sheetId="47" refreshError="1">
        <row r="80">
          <cell r="D80">
            <v>0</v>
          </cell>
        </row>
        <row r="85">
          <cell r="D85">
            <v>0</v>
          </cell>
        </row>
      </sheetData>
      <sheetData sheetId="48" refreshError="1">
        <row r="80">
          <cell r="D80">
            <v>0</v>
          </cell>
        </row>
        <row r="85">
          <cell r="D85">
            <v>0</v>
          </cell>
        </row>
      </sheetData>
      <sheetData sheetId="49" refreshError="1">
        <row r="80">
          <cell r="D80">
            <v>0</v>
          </cell>
        </row>
        <row r="85">
          <cell r="D85">
            <v>0</v>
          </cell>
        </row>
      </sheetData>
      <sheetData sheetId="50" refreshError="1">
        <row r="80">
          <cell r="D80">
            <v>0</v>
          </cell>
        </row>
        <row r="85">
          <cell r="D85">
            <v>0</v>
          </cell>
        </row>
      </sheetData>
      <sheetData sheetId="51" refreshError="1">
        <row r="80">
          <cell r="D80">
            <v>0</v>
          </cell>
        </row>
        <row r="85">
          <cell r="D85">
            <v>0</v>
          </cell>
        </row>
      </sheetData>
      <sheetData sheetId="52" refreshError="1">
        <row r="80">
          <cell r="D80">
            <v>0</v>
          </cell>
        </row>
        <row r="85">
          <cell r="D85">
            <v>0</v>
          </cell>
        </row>
      </sheetData>
      <sheetData sheetId="53" refreshError="1">
        <row r="80">
          <cell r="D80">
            <v>0</v>
          </cell>
        </row>
        <row r="85">
          <cell r="D85">
            <v>0</v>
          </cell>
        </row>
      </sheetData>
      <sheetData sheetId="54" refreshError="1">
        <row r="80">
          <cell r="D80">
            <v>0</v>
          </cell>
        </row>
        <row r="85">
          <cell r="D85">
            <v>0</v>
          </cell>
        </row>
      </sheetData>
      <sheetData sheetId="55" refreshError="1">
        <row r="80">
          <cell r="D80">
            <v>0</v>
          </cell>
        </row>
        <row r="85">
          <cell r="D85">
            <v>0</v>
          </cell>
        </row>
      </sheetData>
      <sheetData sheetId="56" refreshError="1">
        <row r="80">
          <cell r="D80">
            <v>0</v>
          </cell>
        </row>
        <row r="85">
          <cell r="D85">
            <v>0</v>
          </cell>
        </row>
      </sheetData>
      <sheetData sheetId="57" refreshError="1">
        <row r="80">
          <cell r="D80">
            <v>0</v>
          </cell>
        </row>
        <row r="85">
          <cell r="D85">
            <v>0</v>
          </cell>
        </row>
      </sheetData>
      <sheetData sheetId="58" refreshError="1">
        <row r="80">
          <cell r="D80">
            <v>0</v>
          </cell>
        </row>
        <row r="85">
          <cell r="D85">
            <v>0</v>
          </cell>
        </row>
      </sheetData>
      <sheetData sheetId="59" refreshError="1"/>
      <sheetData sheetId="60" refreshError="1">
        <row r="81">
          <cell r="D81">
            <v>0</v>
          </cell>
        </row>
      </sheetData>
      <sheetData sheetId="61" refreshError="1">
        <row r="81">
          <cell r="D81">
            <v>0</v>
          </cell>
        </row>
        <row r="86">
          <cell r="D86">
            <v>20000</v>
          </cell>
        </row>
      </sheetData>
      <sheetData sheetId="62" refreshError="1">
        <row r="80">
          <cell r="D80">
            <v>0</v>
          </cell>
        </row>
        <row r="85">
          <cell r="D85">
            <v>0</v>
          </cell>
        </row>
      </sheetData>
      <sheetData sheetId="63" refreshError="1">
        <row r="85">
          <cell r="D85">
            <v>200000</v>
          </cell>
        </row>
      </sheetData>
      <sheetData sheetId="64" refreshError="1">
        <row r="81">
          <cell r="D81">
            <v>0</v>
          </cell>
        </row>
        <row r="86">
          <cell r="D86">
            <v>0</v>
          </cell>
        </row>
      </sheetData>
      <sheetData sheetId="65" refreshError="1">
        <row r="76">
          <cell r="D76">
            <v>0</v>
          </cell>
        </row>
        <row r="81">
          <cell r="D81">
            <v>875000</v>
          </cell>
        </row>
      </sheetData>
      <sheetData sheetId="66" refreshError="1">
        <row r="80">
          <cell r="D80">
            <v>0</v>
          </cell>
        </row>
        <row r="85">
          <cell r="D85">
            <v>0</v>
          </cell>
        </row>
      </sheetData>
      <sheetData sheetId="67" refreshError="1">
        <row r="80">
          <cell r="D80">
            <v>0</v>
          </cell>
        </row>
        <row r="85">
          <cell r="D85">
            <v>0</v>
          </cell>
        </row>
      </sheetData>
      <sheetData sheetId="68" refreshError="1">
        <row r="77">
          <cell r="D77">
            <v>0</v>
          </cell>
        </row>
        <row r="82">
          <cell r="D82">
            <v>0</v>
          </cell>
        </row>
      </sheetData>
      <sheetData sheetId="69" refreshError="1"/>
      <sheetData sheetId="70" refreshError="1">
        <row r="81">
          <cell r="D81">
            <v>0</v>
          </cell>
        </row>
        <row r="86">
          <cell r="D86">
            <v>0</v>
          </cell>
        </row>
      </sheetData>
      <sheetData sheetId="71" refreshError="1">
        <row r="81">
          <cell r="D81">
            <v>0</v>
          </cell>
        </row>
        <row r="86">
          <cell r="D86">
            <v>0</v>
          </cell>
        </row>
      </sheetData>
      <sheetData sheetId="72" refreshError="1">
        <row r="81">
          <cell r="D81">
            <v>0</v>
          </cell>
        </row>
        <row r="86">
          <cell r="D86">
            <v>0</v>
          </cell>
        </row>
      </sheetData>
      <sheetData sheetId="73" refreshError="1">
        <row r="81">
          <cell r="D81">
            <v>0</v>
          </cell>
        </row>
        <row r="86">
          <cell r="D86">
            <v>0</v>
          </cell>
        </row>
      </sheetData>
      <sheetData sheetId="74" refreshError="1">
        <row r="81">
          <cell r="D81">
            <v>0</v>
          </cell>
        </row>
        <row r="86">
          <cell r="D86">
            <v>0</v>
          </cell>
        </row>
      </sheetData>
      <sheetData sheetId="75" refreshError="1">
        <row r="80">
          <cell r="D80">
            <v>0</v>
          </cell>
        </row>
        <row r="85">
          <cell r="D85">
            <v>20000</v>
          </cell>
        </row>
      </sheetData>
      <sheetData sheetId="76" refreshError="1"/>
      <sheetData sheetId="77" refreshError="1"/>
      <sheetData sheetId="78" refreshError="1">
        <row r="81">
          <cell r="D81">
            <v>0</v>
          </cell>
        </row>
        <row r="86">
          <cell r="D86">
            <v>0</v>
          </cell>
        </row>
      </sheetData>
      <sheetData sheetId="79" refreshError="1"/>
      <sheetData sheetId="80" refreshError="1"/>
      <sheetData sheetId="81" refreshError="1">
        <row r="81">
          <cell r="D81">
            <v>0</v>
          </cell>
        </row>
        <row r="86">
          <cell r="D86">
            <v>0</v>
          </cell>
        </row>
      </sheetData>
      <sheetData sheetId="82" refreshError="1">
        <row r="81">
          <cell r="D81">
            <v>0</v>
          </cell>
        </row>
        <row r="86">
          <cell r="D86">
            <v>25000</v>
          </cell>
        </row>
      </sheetData>
      <sheetData sheetId="83" refreshError="1">
        <row r="85">
          <cell r="D85">
            <v>0</v>
          </cell>
        </row>
      </sheetData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6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2" sqref="A$1:O$1048576"/>
    </sheetView>
  </sheetViews>
  <sheetFormatPr defaultColWidth="9" defaultRowHeight="20.1" customHeight="1"/>
  <cols>
    <col min="1" max="1" width="42.625" style="27" customWidth="1"/>
    <col min="2" max="2" width="5.25" style="28" customWidth="1"/>
    <col min="3" max="3" width="5.375" style="28" customWidth="1"/>
    <col min="4" max="4" width="5.25" style="28" customWidth="1"/>
    <col min="5" max="5" width="4.125" style="28" customWidth="1"/>
    <col min="6" max="6" width="11.75" style="27" customWidth="1"/>
    <col min="7" max="7" width="8.875" style="27" customWidth="1"/>
    <col min="8" max="8" width="11.125" style="29" customWidth="1"/>
    <col min="9" max="9" width="11.5" style="29" customWidth="1"/>
    <col min="10" max="10" width="9.75" style="27" customWidth="1"/>
    <col min="11" max="11" width="10.125" style="27" customWidth="1"/>
    <col min="12" max="12" width="14.625" style="27" hidden="1" customWidth="1"/>
    <col min="13" max="13" width="10.125" style="30" customWidth="1"/>
    <col min="14" max="14" width="11.5" style="30" customWidth="1"/>
    <col min="15" max="15" width="51" style="31" customWidth="1"/>
    <col min="16" max="16" width="34" style="32" customWidth="1"/>
    <col min="17" max="16384" width="9" style="32"/>
  </cols>
  <sheetData>
    <row r="1" ht="37.5" customHeight="1" spans="1:15">
      <c r="A1" s="33" t="s">
        <v>0</v>
      </c>
      <c r="B1" s="34"/>
      <c r="C1" s="34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customHeight="1" spans="1:1">
      <c r="A2" s="35"/>
    </row>
    <row r="3" customHeight="1" spans="1:15">
      <c r="A3" s="27" t="s">
        <v>1</v>
      </c>
      <c r="O3" s="57"/>
    </row>
    <row r="4" ht="18" customHeight="1" spans="1:15">
      <c r="A4" s="36" t="s">
        <v>2</v>
      </c>
      <c r="B4" s="37" t="s">
        <v>3</v>
      </c>
      <c r="C4" s="38"/>
      <c r="D4" s="39"/>
      <c r="E4" s="40" t="s">
        <v>4</v>
      </c>
      <c r="F4" s="41" t="s">
        <v>5</v>
      </c>
      <c r="G4" s="41" t="s">
        <v>6</v>
      </c>
      <c r="H4" s="42" t="s">
        <v>7</v>
      </c>
      <c r="I4" s="58" t="s">
        <v>8</v>
      </c>
      <c r="J4" s="58" t="s">
        <v>9</v>
      </c>
      <c r="K4" s="58" t="s">
        <v>10</v>
      </c>
      <c r="L4" s="58" t="s">
        <v>11</v>
      </c>
      <c r="M4" s="59" t="s">
        <v>12</v>
      </c>
      <c r="N4" s="59" t="s">
        <v>13</v>
      </c>
      <c r="O4" s="44" t="s">
        <v>14</v>
      </c>
    </row>
    <row r="5" ht="30.75" customHeight="1" spans="1:15">
      <c r="A5" s="43"/>
      <c r="B5" s="44" t="s">
        <v>15</v>
      </c>
      <c r="C5" s="44" t="s">
        <v>16</v>
      </c>
      <c r="D5" s="44" t="s">
        <v>17</v>
      </c>
      <c r="E5" s="45"/>
      <c r="F5" s="46"/>
      <c r="G5" s="46"/>
      <c r="H5" s="47"/>
      <c r="I5" s="60"/>
      <c r="J5" s="60"/>
      <c r="K5" s="60"/>
      <c r="L5" s="60"/>
      <c r="M5" s="61"/>
      <c r="N5" s="61"/>
      <c r="O5" s="44"/>
    </row>
    <row r="6" customHeight="1" spans="1:15">
      <c r="A6" s="48" t="s">
        <v>18</v>
      </c>
      <c r="B6" s="49">
        <f>B7+B13+B18+B38+B42+B48+B52+B55+B63+B66+B70+B75+B91+B101</f>
        <v>415</v>
      </c>
      <c r="C6" s="49">
        <f t="shared" ref="C6:N6" si="0">C7+C13+C18+C38+C42+C48+C52+C55+C63+C66+C70+C75+C91+C101</f>
        <v>182</v>
      </c>
      <c r="D6" s="49">
        <f t="shared" si="0"/>
        <v>233</v>
      </c>
      <c r="E6" s="49">
        <f t="shared" si="0"/>
        <v>34</v>
      </c>
      <c r="F6" s="49">
        <v>81000000</v>
      </c>
      <c r="G6" s="49">
        <f t="shared" ref="G6:G8" si="1">H6/B6</f>
        <v>174936.933927711</v>
      </c>
      <c r="H6" s="49">
        <f t="shared" si="0"/>
        <v>72598827.58</v>
      </c>
      <c r="I6" s="49">
        <f t="shared" si="0"/>
        <v>15177241.24</v>
      </c>
      <c r="J6" s="49">
        <f t="shared" si="0"/>
        <v>7210116.56</v>
      </c>
      <c r="K6" s="49">
        <f t="shared" si="0"/>
        <v>15181449.78</v>
      </c>
      <c r="L6" s="49" t="e">
        <f t="shared" si="0"/>
        <v>#REF!</v>
      </c>
      <c r="M6" s="49" t="e">
        <f t="shared" si="0"/>
        <v>#REF!</v>
      </c>
      <c r="N6" s="49">
        <f t="shared" si="0"/>
        <v>30808700</v>
      </c>
      <c r="O6" s="62"/>
    </row>
    <row r="7" customHeight="1" spans="1:15">
      <c r="A7" s="50" t="s">
        <v>19</v>
      </c>
      <c r="B7" s="49">
        <v>18</v>
      </c>
      <c r="C7" s="49">
        <v>18</v>
      </c>
      <c r="D7" s="49">
        <v>0</v>
      </c>
      <c r="E7" s="49">
        <v>0</v>
      </c>
      <c r="F7" s="51"/>
      <c r="G7" s="51">
        <f t="shared" si="1"/>
        <v>141124.522222222</v>
      </c>
      <c r="H7" s="52">
        <f>'[2]2017年预算'!$H$8</f>
        <v>2540241.4</v>
      </c>
      <c r="I7" s="52">
        <f>'[2]2017年预算'!$I$8</f>
        <v>1496385.92</v>
      </c>
      <c r="J7" s="52">
        <f>'[2]2017年预算'!$J$8</f>
        <v>503875.8</v>
      </c>
      <c r="K7" s="52">
        <f>'[2]2017年预算'!$K$8</f>
        <v>141979.68</v>
      </c>
      <c r="L7" s="52">
        <f>'[2]2017年预算'!$H$8</f>
        <v>2540241.4</v>
      </c>
      <c r="M7" s="52">
        <f>'[2]2017年预算'!$M$8</f>
        <v>398000</v>
      </c>
      <c r="N7" s="52"/>
      <c r="O7" s="63"/>
    </row>
    <row r="8" customHeight="1" spans="1:15">
      <c r="A8" s="50" t="s">
        <v>20</v>
      </c>
      <c r="B8" s="49">
        <f>SUM(C8:D8)</f>
        <v>18</v>
      </c>
      <c r="C8" s="49">
        <f>[3]人员!B8</f>
        <v>18</v>
      </c>
      <c r="D8" s="49">
        <f>[3]补助!B8</f>
        <v>0</v>
      </c>
      <c r="E8" s="49">
        <f>[3]公用!B8</f>
        <v>0</v>
      </c>
      <c r="F8" s="51"/>
      <c r="G8" s="51">
        <f t="shared" si="1"/>
        <v>141124.522222222</v>
      </c>
      <c r="H8" s="52">
        <f>'[2]2017年预算'!$H$8</f>
        <v>2540241.4</v>
      </c>
      <c r="I8" s="52">
        <f>'[2]2017年预算'!$I$8</f>
        <v>1496385.92</v>
      </c>
      <c r="J8" s="52">
        <f>'[2]2017年预算'!$J$8</f>
        <v>503875.8</v>
      </c>
      <c r="K8" s="52">
        <f>'[2]2017年预算'!$K$8</f>
        <v>141979.68</v>
      </c>
      <c r="L8" s="52">
        <f>'[2]2017年预算'!$H$8</f>
        <v>2540241.4</v>
      </c>
      <c r="M8" s="52">
        <f>'[2]2017年预算'!$M$8</f>
        <v>398000</v>
      </c>
      <c r="N8" s="52"/>
      <c r="O8" s="63" t="s">
        <v>21</v>
      </c>
    </row>
    <row r="9" customHeight="1" spans="1:15">
      <c r="A9" s="50"/>
      <c r="B9" s="49"/>
      <c r="C9" s="49"/>
      <c r="D9" s="49"/>
      <c r="E9" s="49"/>
      <c r="F9" s="51"/>
      <c r="G9" s="51"/>
      <c r="H9" s="52"/>
      <c r="I9" s="52"/>
      <c r="J9" s="52"/>
      <c r="K9" s="52"/>
      <c r="L9" s="52"/>
      <c r="M9" s="52"/>
      <c r="N9" s="52"/>
      <c r="O9" s="63" t="s">
        <v>22</v>
      </c>
    </row>
    <row r="10" customHeight="1" spans="1:15">
      <c r="A10" s="50"/>
      <c r="B10" s="49"/>
      <c r="C10" s="49"/>
      <c r="D10" s="49"/>
      <c r="E10" s="49"/>
      <c r="F10" s="51"/>
      <c r="G10" s="51"/>
      <c r="H10" s="52"/>
      <c r="I10" s="52"/>
      <c r="J10" s="52"/>
      <c r="K10" s="52"/>
      <c r="L10" s="52"/>
      <c r="M10" s="52"/>
      <c r="N10" s="52"/>
      <c r="O10" s="63" t="s">
        <v>23</v>
      </c>
    </row>
    <row r="11" customHeight="1" spans="1:15">
      <c r="A11" s="50"/>
      <c r="B11" s="49"/>
      <c r="C11" s="49"/>
      <c r="D11" s="49"/>
      <c r="E11" s="49"/>
      <c r="F11" s="51"/>
      <c r="G11" s="51"/>
      <c r="H11" s="52"/>
      <c r="I11" s="52"/>
      <c r="J11" s="52"/>
      <c r="K11" s="52"/>
      <c r="L11" s="52"/>
      <c r="M11" s="52"/>
      <c r="N11" s="52"/>
      <c r="O11" s="63" t="s">
        <v>24</v>
      </c>
    </row>
    <row r="12" customHeight="1" spans="1:15">
      <c r="A12" s="50"/>
      <c r="B12" s="49"/>
      <c r="C12" s="49"/>
      <c r="D12" s="49"/>
      <c r="E12" s="49"/>
      <c r="F12" s="51"/>
      <c r="G12" s="51"/>
      <c r="H12" s="52"/>
      <c r="I12" s="52"/>
      <c r="J12" s="52"/>
      <c r="K12" s="52"/>
      <c r="L12" s="52"/>
      <c r="M12" s="52"/>
      <c r="N12" s="52"/>
      <c r="O12" s="18" t="s">
        <v>25</v>
      </c>
    </row>
    <row r="13" customHeight="1" spans="1:15">
      <c r="A13" s="50" t="s">
        <v>26</v>
      </c>
      <c r="B13" s="49">
        <f>B14</f>
        <v>14</v>
      </c>
      <c r="C13" s="49">
        <f t="shared" ref="C13:M13" si="2">C14</f>
        <v>14</v>
      </c>
      <c r="D13" s="49">
        <f t="shared" si="2"/>
        <v>0</v>
      </c>
      <c r="E13" s="49">
        <f t="shared" si="2"/>
        <v>0</v>
      </c>
      <c r="F13" s="49"/>
      <c r="G13" s="49">
        <f t="shared" si="2"/>
        <v>148889.248571429</v>
      </c>
      <c r="H13" s="49">
        <f t="shared" si="2"/>
        <v>2084449.48</v>
      </c>
      <c r="I13" s="49">
        <f t="shared" si="2"/>
        <v>1280133.28</v>
      </c>
      <c r="J13" s="49">
        <f t="shared" si="2"/>
        <v>472243.08</v>
      </c>
      <c r="K13" s="49">
        <f t="shared" si="2"/>
        <v>113073.12</v>
      </c>
      <c r="L13" s="49">
        <f t="shared" si="2"/>
        <v>0</v>
      </c>
      <c r="M13" s="49">
        <f t="shared" si="2"/>
        <v>219000</v>
      </c>
      <c r="N13" s="52"/>
      <c r="O13" s="64"/>
    </row>
    <row r="14" customHeight="1" spans="1:15">
      <c r="A14" s="50" t="s">
        <v>27</v>
      </c>
      <c r="B14" s="49">
        <f>SUM(C14:D14)</f>
        <v>14</v>
      </c>
      <c r="C14" s="49">
        <f>[3]人员!B9</f>
        <v>14</v>
      </c>
      <c r="D14" s="49">
        <f>[3]补助!B9</f>
        <v>0</v>
      </c>
      <c r="E14" s="49">
        <f>[3]公用!B9</f>
        <v>0</v>
      </c>
      <c r="F14" s="51"/>
      <c r="G14" s="51">
        <f t="shared" ref="G14:G19" si="3">H14/B14</f>
        <v>148889.248571429</v>
      </c>
      <c r="H14" s="52">
        <f>'[2]2017年预算'!$H$9</f>
        <v>2084449.48</v>
      </c>
      <c r="I14" s="52">
        <f>'[2]2017年预算'!$I$9</f>
        <v>1280133.28</v>
      </c>
      <c r="J14" s="52">
        <f>'[2]2017年预算'!$J$9</f>
        <v>472243.08</v>
      </c>
      <c r="K14" s="52">
        <f>'[2]2017年预算'!$K$9</f>
        <v>113073.12</v>
      </c>
      <c r="L14" s="52">
        <f>[3]政协办!D81</f>
        <v>0</v>
      </c>
      <c r="M14" s="52">
        <f>[3]政协办!D86</f>
        <v>219000</v>
      </c>
      <c r="N14" s="52"/>
      <c r="O14" s="64" t="s">
        <v>28</v>
      </c>
    </row>
    <row r="15" customHeight="1" spans="1:15">
      <c r="A15" s="50"/>
      <c r="B15" s="49"/>
      <c r="C15" s="49"/>
      <c r="D15" s="49"/>
      <c r="E15" s="49"/>
      <c r="F15" s="51"/>
      <c r="G15" s="51"/>
      <c r="H15" s="52"/>
      <c r="I15" s="52"/>
      <c r="J15" s="52"/>
      <c r="K15" s="52"/>
      <c r="L15" s="52"/>
      <c r="M15" s="52"/>
      <c r="N15" s="52"/>
      <c r="O15" s="63" t="s">
        <v>29</v>
      </c>
    </row>
    <row r="16" customHeight="1" spans="1:15">
      <c r="A16" s="50"/>
      <c r="B16" s="49"/>
      <c r="C16" s="49"/>
      <c r="D16" s="49"/>
      <c r="E16" s="49"/>
      <c r="F16" s="51"/>
      <c r="G16" s="51"/>
      <c r="H16" s="52"/>
      <c r="I16" s="52"/>
      <c r="J16" s="52"/>
      <c r="K16" s="52"/>
      <c r="L16" s="52"/>
      <c r="M16" s="52"/>
      <c r="N16" s="52"/>
      <c r="O16" s="63" t="s">
        <v>30</v>
      </c>
    </row>
    <row r="17" customHeight="1" spans="1:15">
      <c r="A17" s="50"/>
      <c r="B17" s="49"/>
      <c r="C17" s="49"/>
      <c r="D17" s="49"/>
      <c r="E17" s="49"/>
      <c r="F17" s="51"/>
      <c r="G17" s="51"/>
      <c r="H17" s="52"/>
      <c r="I17" s="52"/>
      <c r="J17" s="52"/>
      <c r="K17" s="52"/>
      <c r="L17" s="52"/>
      <c r="M17" s="52"/>
      <c r="N17" s="52"/>
      <c r="O17" s="63" t="s">
        <v>31</v>
      </c>
    </row>
    <row r="18" customHeight="1" spans="1:15">
      <c r="A18" s="50" t="s">
        <v>32</v>
      </c>
      <c r="B18" s="49">
        <f>B19+B25+B26+B37+B27+B32+B36</f>
        <v>249</v>
      </c>
      <c r="C18" s="49">
        <f t="shared" ref="C18:M18" si="4">C19+C25+C26+C37+C27+C32+C36</f>
        <v>54</v>
      </c>
      <c r="D18" s="49">
        <f t="shared" si="4"/>
        <v>195</v>
      </c>
      <c r="E18" s="49">
        <f t="shared" si="4"/>
        <v>33</v>
      </c>
      <c r="F18" s="49">
        <f t="shared" si="4"/>
        <v>0</v>
      </c>
      <c r="G18" s="51">
        <f t="shared" si="3"/>
        <v>78433.536626506</v>
      </c>
      <c r="H18" s="49">
        <f t="shared" si="4"/>
        <v>19529950.62</v>
      </c>
      <c r="I18" s="49">
        <f t="shared" si="4"/>
        <v>4647918.08</v>
      </c>
      <c r="J18" s="49">
        <f t="shared" si="4"/>
        <v>2741963.72</v>
      </c>
      <c r="K18" s="49">
        <f t="shared" si="4"/>
        <v>11265068.82</v>
      </c>
      <c r="L18" s="49">
        <f t="shared" si="4"/>
        <v>0</v>
      </c>
      <c r="M18" s="49">
        <f t="shared" si="4"/>
        <v>875000</v>
      </c>
      <c r="N18" s="52"/>
      <c r="O18" s="64"/>
    </row>
    <row r="19" customHeight="1" spans="1:15">
      <c r="A19" s="50" t="s">
        <v>33</v>
      </c>
      <c r="B19" s="49">
        <f>SUM(C19:D19)</f>
        <v>15</v>
      </c>
      <c r="C19" s="49">
        <f>[3]人员!B10</f>
        <v>15</v>
      </c>
      <c r="D19" s="49">
        <f>[3]补助!B10</f>
        <v>0</v>
      </c>
      <c r="E19" s="49">
        <f>[3]公用!B10</f>
        <v>1</v>
      </c>
      <c r="F19" s="53"/>
      <c r="G19" s="51">
        <f t="shared" si="3"/>
        <v>173404.996</v>
      </c>
      <c r="H19" s="52">
        <f>'[2]2017年预算'!$H$10</f>
        <v>2601074.94</v>
      </c>
      <c r="I19" s="52">
        <f>'[2]2017年预算'!$I$10</f>
        <v>1605718.32</v>
      </c>
      <c r="J19" s="52">
        <f>'[2]2017年预算'!$J$10</f>
        <v>592786.06</v>
      </c>
      <c r="K19" s="52">
        <f>'[2]2017年预算'!$K$10</f>
        <v>112570.56</v>
      </c>
      <c r="L19" s="52">
        <f>[3]政府办!D81</f>
        <v>0</v>
      </c>
      <c r="M19" s="52">
        <f>[3]政府办!D86</f>
        <v>290000</v>
      </c>
      <c r="N19" s="52"/>
      <c r="O19" s="64" t="s">
        <v>34</v>
      </c>
    </row>
    <row r="20" customHeight="1" spans="1:15">
      <c r="A20" s="50"/>
      <c r="B20" s="49"/>
      <c r="C20" s="49"/>
      <c r="D20" s="49"/>
      <c r="E20" s="49"/>
      <c r="F20" s="53"/>
      <c r="G20" s="51"/>
      <c r="H20" s="52"/>
      <c r="I20" s="52"/>
      <c r="J20" s="52"/>
      <c r="K20" s="52"/>
      <c r="L20" s="52"/>
      <c r="M20" s="52"/>
      <c r="N20" s="52"/>
      <c r="O20" s="63" t="s">
        <v>35</v>
      </c>
    </row>
    <row r="21" customHeight="1" spans="1:15">
      <c r="A21" s="50"/>
      <c r="B21" s="49"/>
      <c r="C21" s="49"/>
      <c r="D21" s="49"/>
      <c r="E21" s="49"/>
      <c r="F21" s="53"/>
      <c r="G21" s="51"/>
      <c r="H21" s="52"/>
      <c r="I21" s="52"/>
      <c r="J21" s="52"/>
      <c r="K21" s="52"/>
      <c r="L21" s="52"/>
      <c r="M21" s="52"/>
      <c r="N21" s="52"/>
      <c r="O21" s="63" t="s">
        <v>36</v>
      </c>
    </row>
    <row r="22" customHeight="1" spans="1:15">
      <c r="A22" s="50"/>
      <c r="B22" s="49"/>
      <c r="C22" s="49"/>
      <c r="D22" s="49"/>
      <c r="E22" s="49"/>
      <c r="F22" s="53"/>
      <c r="G22" s="51"/>
      <c r="H22" s="52"/>
      <c r="I22" s="52"/>
      <c r="J22" s="52"/>
      <c r="K22" s="52"/>
      <c r="L22" s="52"/>
      <c r="M22" s="52"/>
      <c r="N22" s="52"/>
      <c r="O22" s="65" t="s">
        <v>37</v>
      </c>
    </row>
    <row r="23" customHeight="1" spans="1:15">
      <c r="A23" s="50"/>
      <c r="B23" s="49"/>
      <c r="C23" s="49"/>
      <c r="D23" s="49"/>
      <c r="E23" s="49"/>
      <c r="F23" s="53"/>
      <c r="G23" s="51"/>
      <c r="H23" s="52"/>
      <c r="I23" s="52"/>
      <c r="J23" s="52"/>
      <c r="K23" s="52"/>
      <c r="L23" s="52"/>
      <c r="M23" s="52"/>
      <c r="N23" s="52"/>
      <c r="O23" s="66" t="s">
        <v>38</v>
      </c>
    </row>
    <row r="24" customHeight="1" spans="1:15">
      <c r="A24" s="50"/>
      <c r="B24" s="49"/>
      <c r="C24" s="49"/>
      <c r="D24" s="49"/>
      <c r="E24" s="49"/>
      <c r="F24" s="53"/>
      <c r="G24" s="51"/>
      <c r="H24" s="52"/>
      <c r="I24" s="52"/>
      <c r="J24" s="52"/>
      <c r="K24" s="52"/>
      <c r="L24" s="52"/>
      <c r="M24" s="52"/>
      <c r="N24" s="52"/>
      <c r="O24" s="66" t="s">
        <v>39</v>
      </c>
    </row>
    <row r="25" customHeight="1" spans="1:15">
      <c r="A25" s="50" t="s">
        <v>40</v>
      </c>
      <c r="B25" s="49">
        <f t="shared" ref="B25:B27" si="5">SUM(C25:D25)</f>
        <v>8</v>
      </c>
      <c r="C25" s="49">
        <f>[3]人员!B17</f>
        <v>8</v>
      </c>
      <c r="D25" s="49">
        <f>[3]补助!B17</f>
        <v>0</v>
      </c>
      <c r="E25" s="49">
        <f>[3]公用!B17</f>
        <v>0</v>
      </c>
      <c r="F25" s="51"/>
      <c r="G25" s="51">
        <f t="shared" ref="G25:G27" si="6">H25/B25</f>
        <v>125911.1775</v>
      </c>
      <c r="H25" s="52">
        <f>'[2]2017年预算'!$H$17</f>
        <v>1007289.42</v>
      </c>
      <c r="I25" s="52">
        <f>'[2]2017年预算'!$I$17</f>
        <v>564718.56</v>
      </c>
      <c r="J25" s="52">
        <f>'[2]2017年预算'!$J$17</f>
        <v>162568.62</v>
      </c>
      <c r="K25" s="52">
        <f>'[2]2017年预算'!$K$17</f>
        <v>55002.24</v>
      </c>
      <c r="L25" s="52">
        <f>[3]文体局!D81</f>
        <v>0</v>
      </c>
      <c r="M25" s="52">
        <f>[3]文体局!D86</f>
        <v>225000</v>
      </c>
      <c r="N25" s="52"/>
      <c r="O25" s="64" t="s">
        <v>41</v>
      </c>
    </row>
    <row r="26" customHeight="1" spans="1:15">
      <c r="A26" s="54" t="s">
        <v>42</v>
      </c>
      <c r="B26" s="49">
        <f t="shared" si="5"/>
        <v>2</v>
      </c>
      <c r="C26" s="49">
        <f>[3]人员!B15</f>
        <v>2</v>
      </c>
      <c r="D26" s="49">
        <f>[3]补助!B15</f>
        <v>0</v>
      </c>
      <c r="E26" s="49">
        <f>[3]公用!B15</f>
        <v>0</v>
      </c>
      <c r="F26" s="51"/>
      <c r="G26" s="51">
        <f t="shared" si="6"/>
        <v>106446.11</v>
      </c>
      <c r="H26" s="52">
        <f>'[2]2017年预算'!$H$15</f>
        <v>212892.22</v>
      </c>
      <c r="I26" s="52">
        <f>'[2]2017年预算'!$I$15</f>
        <v>150067.92</v>
      </c>
      <c r="J26" s="52">
        <f>'[2]2017年预算'!$J$15</f>
        <v>48248.62</v>
      </c>
      <c r="K26" s="52">
        <f>'[2]2017年预算'!$K$15</f>
        <v>14575.68</v>
      </c>
      <c r="L26" s="52">
        <f>[3]人防办!D81</f>
        <v>0</v>
      </c>
      <c r="M26" s="52">
        <f>[3]人防办!D86</f>
        <v>0</v>
      </c>
      <c r="N26" s="52"/>
      <c r="O26" s="62"/>
    </row>
    <row r="27" customHeight="1" spans="1:15">
      <c r="A27" s="54" t="s">
        <v>43</v>
      </c>
      <c r="B27" s="49">
        <f t="shared" si="5"/>
        <v>5</v>
      </c>
      <c r="C27" s="49">
        <f>[3]人员!B29</f>
        <v>5</v>
      </c>
      <c r="D27" s="49">
        <f>[3]补助!B29</f>
        <v>0</v>
      </c>
      <c r="E27" s="49">
        <f>[3]公用!B29</f>
        <v>0</v>
      </c>
      <c r="F27" s="51"/>
      <c r="G27" s="51">
        <f t="shared" si="6"/>
        <v>111168.396</v>
      </c>
      <c r="H27" s="52">
        <f>'[2]2017年预算'!$H$29</f>
        <v>555841.98</v>
      </c>
      <c r="I27" s="52">
        <f>'[2]2017年预算'!$I$29</f>
        <v>342299.4</v>
      </c>
      <c r="J27" s="52">
        <f>'[2]2017年预算'!$J$29</f>
        <v>70148.98</v>
      </c>
      <c r="K27" s="52">
        <f>[3]补助!C29</f>
        <v>53393.6</v>
      </c>
      <c r="L27" s="52">
        <f>[3]人武部!D77</f>
        <v>0</v>
      </c>
      <c r="M27" s="52">
        <f>[3]人武部!D82</f>
        <v>90000</v>
      </c>
      <c r="N27" s="52"/>
      <c r="O27" s="63" t="s">
        <v>44</v>
      </c>
    </row>
    <row r="28" customHeight="1" spans="1:15">
      <c r="A28" s="54"/>
      <c r="B28" s="49"/>
      <c r="C28" s="49"/>
      <c r="D28" s="49"/>
      <c r="E28" s="49"/>
      <c r="F28" s="51"/>
      <c r="G28" s="51"/>
      <c r="H28" s="52"/>
      <c r="I28" s="52"/>
      <c r="J28" s="52"/>
      <c r="K28" s="52"/>
      <c r="L28" s="52"/>
      <c r="M28" s="52"/>
      <c r="N28" s="52"/>
      <c r="O28" s="64" t="s">
        <v>45</v>
      </c>
    </row>
    <row r="29" customHeight="1" spans="1:15">
      <c r="A29" s="54"/>
      <c r="B29" s="49"/>
      <c r="C29" s="49"/>
      <c r="D29" s="49"/>
      <c r="E29" s="49"/>
      <c r="F29" s="51"/>
      <c r="G29" s="51"/>
      <c r="H29" s="52"/>
      <c r="I29" s="52"/>
      <c r="J29" s="52"/>
      <c r="K29" s="52"/>
      <c r="L29" s="52"/>
      <c r="M29" s="52"/>
      <c r="N29" s="52"/>
      <c r="O29" s="64" t="s">
        <v>46</v>
      </c>
    </row>
    <row r="30" customHeight="1" spans="1:15">
      <c r="A30" s="54"/>
      <c r="B30" s="49"/>
      <c r="C30" s="49"/>
      <c r="D30" s="49"/>
      <c r="E30" s="49"/>
      <c r="F30" s="51"/>
      <c r="G30" s="51"/>
      <c r="H30" s="52"/>
      <c r="I30" s="52"/>
      <c r="J30" s="52"/>
      <c r="K30" s="52"/>
      <c r="L30" s="52"/>
      <c r="M30" s="52"/>
      <c r="N30" s="52"/>
      <c r="O30" s="63" t="s">
        <v>47</v>
      </c>
    </row>
    <row r="31" customHeight="1" spans="1:15">
      <c r="A31" s="54"/>
      <c r="B31" s="49"/>
      <c r="C31" s="49"/>
      <c r="D31" s="49"/>
      <c r="E31" s="49"/>
      <c r="F31" s="51"/>
      <c r="G31" s="51"/>
      <c r="H31" s="52"/>
      <c r="I31" s="52"/>
      <c r="J31" s="52"/>
      <c r="K31" s="52"/>
      <c r="L31" s="52"/>
      <c r="M31" s="52"/>
      <c r="N31" s="52"/>
      <c r="O31" s="64" t="s">
        <v>48</v>
      </c>
    </row>
    <row r="32" customHeight="1" spans="1:15">
      <c r="A32" s="50" t="s">
        <v>49</v>
      </c>
      <c r="B32" s="49">
        <f t="shared" ref="B32:B37" si="7">SUM(C32:D32)</f>
        <v>207</v>
      </c>
      <c r="C32" s="49">
        <f>[3]人员!B30</f>
        <v>12</v>
      </c>
      <c r="D32" s="49">
        <f>[3]补助!B30</f>
        <v>195</v>
      </c>
      <c r="E32" s="49">
        <f>[3]公用!B30</f>
        <v>32</v>
      </c>
      <c r="F32" s="53"/>
      <c r="G32" s="51">
        <f t="shared" ref="G32:G37" si="8">H32/B32</f>
        <v>67306.1448309179</v>
      </c>
      <c r="H32" s="52">
        <f>'[2]2017年预算'!$H$30</f>
        <v>13932371.98</v>
      </c>
      <c r="I32" s="52">
        <f>'[2]2017年预算'!$I$30</f>
        <v>1105336.1</v>
      </c>
      <c r="J32" s="52">
        <f>'[2]2017年预算'!$J$30</f>
        <v>1613294.26</v>
      </c>
      <c r="K32" s="52">
        <f>'[2]2017年预算'!$K$30</f>
        <v>10943741.62</v>
      </c>
      <c r="L32" s="52">
        <f>[3]机关事务处!D81</f>
        <v>0</v>
      </c>
      <c r="M32" s="52">
        <f>[3]机关事务处!D86</f>
        <v>270000</v>
      </c>
      <c r="N32" s="52"/>
      <c r="O32" s="64" t="s">
        <v>50</v>
      </c>
    </row>
    <row r="33" customHeight="1" spans="1:15">
      <c r="A33" s="50"/>
      <c r="B33" s="49"/>
      <c r="C33" s="49"/>
      <c r="D33" s="49"/>
      <c r="E33" s="49"/>
      <c r="F33" s="53"/>
      <c r="G33" s="51"/>
      <c r="H33" s="52"/>
      <c r="I33" s="52"/>
      <c r="J33" s="52"/>
      <c r="K33" s="52"/>
      <c r="L33" s="52"/>
      <c r="M33" s="52"/>
      <c r="N33" s="52"/>
      <c r="O33" s="63" t="s">
        <v>51</v>
      </c>
    </row>
    <row r="34" customHeight="1" spans="1:15">
      <c r="A34" s="50"/>
      <c r="B34" s="49"/>
      <c r="C34" s="49"/>
      <c r="D34" s="49"/>
      <c r="E34" s="49"/>
      <c r="F34" s="53"/>
      <c r="G34" s="51"/>
      <c r="H34" s="52"/>
      <c r="I34" s="52"/>
      <c r="J34" s="52"/>
      <c r="K34" s="52"/>
      <c r="L34" s="52"/>
      <c r="M34" s="52"/>
      <c r="N34" s="52"/>
      <c r="O34" s="64" t="s">
        <v>52</v>
      </c>
    </row>
    <row r="35" customHeight="1" spans="1:15">
      <c r="A35" s="50"/>
      <c r="B35" s="49"/>
      <c r="C35" s="49"/>
      <c r="D35" s="49"/>
      <c r="E35" s="49"/>
      <c r="F35" s="53"/>
      <c r="G35" s="51"/>
      <c r="H35" s="52"/>
      <c r="I35" s="52"/>
      <c r="J35" s="52"/>
      <c r="K35" s="52"/>
      <c r="L35" s="52"/>
      <c r="M35" s="52"/>
      <c r="N35" s="52"/>
      <c r="O35" s="64" t="s">
        <v>53</v>
      </c>
    </row>
    <row r="36" customHeight="1" spans="1:15">
      <c r="A36" s="55" t="s">
        <v>54</v>
      </c>
      <c r="B36" s="56">
        <f t="shared" si="7"/>
        <v>4</v>
      </c>
      <c r="C36" s="56">
        <f>[3]人员!B32</f>
        <v>4</v>
      </c>
      <c r="D36" s="56">
        <f>[3]补助!B32</f>
        <v>0</v>
      </c>
      <c r="E36" s="56">
        <f>[3]公用!B32</f>
        <v>0</v>
      </c>
      <c r="F36" s="51"/>
      <c r="G36" s="51">
        <f t="shared" si="8"/>
        <v>87911.18</v>
      </c>
      <c r="H36" s="51">
        <f>'[2]2017年预算'!$H$32</f>
        <v>351644.72</v>
      </c>
      <c r="I36" s="51">
        <f>'[2]2017年预算'!$I$32</f>
        <v>247248.12</v>
      </c>
      <c r="J36" s="51">
        <f>'[2]2017年预算'!$J$32</f>
        <v>80252.12</v>
      </c>
      <c r="K36" s="51">
        <f>[3]补助!C32</f>
        <v>24144.48</v>
      </c>
      <c r="L36" s="52">
        <f>[3]招商局!D81</f>
        <v>0</v>
      </c>
      <c r="M36" s="52">
        <f>[3]招商局!D86</f>
        <v>0</v>
      </c>
      <c r="N36" s="51"/>
      <c r="O36" s="62"/>
    </row>
    <row r="37" customHeight="1" spans="1:15">
      <c r="A37" s="50" t="s">
        <v>55</v>
      </c>
      <c r="B37" s="49">
        <f t="shared" si="7"/>
        <v>8</v>
      </c>
      <c r="C37" s="49">
        <f>[3]人员!B24</f>
        <v>8</v>
      </c>
      <c r="D37" s="49">
        <f>[3]补助!B24</f>
        <v>0</v>
      </c>
      <c r="E37" s="49">
        <f>[3]公用!B24</f>
        <v>0</v>
      </c>
      <c r="F37" s="51"/>
      <c r="G37" s="51">
        <f t="shared" si="8"/>
        <v>108604.42</v>
      </c>
      <c r="H37" s="52">
        <f>'[2]2017年预算'!$H$24</f>
        <v>868835.36</v>
      </c>
      <c r="I37" s="52">
        <f>'[2]2017年预算'!$I$24</f>
        <v>632529.66</v>
      </c>
      <c r="J37" s="52">
        <f>'[2]2017年预算'!$J$24</f>
        <v>174665.06</v>
      </c>
      <c r="K37" s="52">
        <f>[3]补助!C24</f>
        <v>61640.64</v>
      </c>
      <c r="L37" s="52">
        <f>[3]信访办!D81</f>
        <v>0</v>
      </c>
      <c r="M37" s="52">
        <f>[3]信访办!D86</f>
        <v>0</v>
      </c>
      <c r="N37" s="52"/>
      <c r="O37" s="64"/>
    </row>
    <row r="38" customHeight="1" spans="1:15">
      <c r="A38" s="50" t="s">
        <v>56</v>
      </c>
      <c r="B38" s="49">
        <f>B39</f>
        <v>9</v>
      </c>
      <c r="C38" s="49">
        <f t="shared" ref="C38:M38" si="9">C39</f>
        <v>9</v>
      </c>
      <c r="D38" s="49">
        <f t="shared" si="9"/>
        <v>0</v>
      </c>
      <c r="E38" s="49">
        <f t="shared" si="9"/>
        <v>0</v>
      </c>
      <c r="F38" s="49">
        <f t="shared" si="9"/>
        <v>0</v>
      </c>
      <c r="G38" s="49">
        <f t="shared" si="9"/>
        <v>108204.724444444</v>
      </c>
      <c r="H38" s="49">
        <f t="shared" si="9"/>
        <v>973842.52</v>
      </c>
      <c r="I38" s="49">
        <f t="shared" si="9"/>
        <v>626605.62</v>
      </c>
      <c r="J38" s="49">
        <f t="shared" si="9"/>
        <v>201228.42</v>
      </c>
      <c r="K38" s="49">
        <f t="shared" si="9"/>
        <v>61008.48</v>
      </c>
      <c r="L38" s="49">
        <f t="shared" si="9"/>
        <v>0</v>
      </c>
      <c r="M38" s="49">
        <f t="shared" si="9"/>
        <v>85000</v>
      </c>
      <c r="N38" s="52"/>
      <c r="O38" s="64"/>
    </row>
    <row r="39" customHeight="1" spans="1:15">
      <c r="A39" s="50" t="s">
        <v>57</v>
      </c>
      <c r="B39" s="49">
        <f>SUM(C39:D39)</f>
        <v>9</v>
      </c>
      <c r="C39" s="49">
        <f>[3]人员!B11</f>
        <v>9</v>
      </c>
      <c r="D39" s="49">
        <f>[3]补助!B11</f>
        <v>0</v>
      </c>
      <c r="E39" s="49">
        <f>[3]公用!B11</f>
        <v>0</v>
      </c>
      <c r="F39" s="51"/>
      <c r="G39" s="51">
        <f>H39/B39</f>
        <v>108204.724444444</v>
      </c>
      <c r="H39" s="52">
        <f>'[2]2017年预算'!$H$11</f>
        <v>973842.52</v>
      </c>
      <c r="I39" s="52">
        <f>'[2]2017年预算'!$I$11</f>
        <v>626605.62</v>
      </c>
      <c r="J39" s="52">
        <f>'[2]2017年预算'!$J$11</f>
        <v>201228.42</v>
      </c>
      <c r="K39" s="52">
        <f>'[2]2017年预算'!$K$11</f>
        <v>61008.48</v>
      </c>
      <c r="L39" s="52">
        <f>[3]发改局!D81</f>
        <v>0</v>
      </c>
      <c r="M39" s="52">
        <f>[3]发改局!D86</f>
        <v>85000</v>
      </c>
      <c r="N39" s="52"/>
      <c r="O39" s="64" t="s">
        <v>58</v>
      </c>
    </row>
    <row r="40" customHeight="1" spans="1:15">
      <c r="A40" s="50"/>
      <c r="B40" s="49"/>
      <c r="C40" s="49"/>
      <c r="D40" s="49"/>
      <c r="E40" s="49"/>
      <c r="F40" s="51"/>
      <c r="G40" s="51"/>
      <c r="H40" s="52"/>
      <c r="I40" s="52"/>
      <c r="J40" s="52"/>
      <c r="K40" s="52"/>
      <c r="L40" s="52"/>
      <c r="M40" s="52"/>
      <c r="N40" s="52"/>
      <c r="O40" s="64" t="s">
        <v>59</v>
      </c>
    </row>
    <row r="41" customHeight="1" spans="1:15">
      <c r="A41" s="50"/>
      <c r="B41" s="49"/>
      <c r="C41" s="49"/>
      <c r="D41" s="49"/>
      <c r="E41" s="49"/>
      <c r="F41" s="51"/>
      <c r="G41" s="51"/>
      <c r="H41" s="52"/>
      <c r="I41" s="52"/>
      <c r="J41" s="52"/>
      <c r="K41" s="52"/>
      <c r="L41" s="52"/>
      <c r="M41" s="52"/>
      <c r="N41" s="52"/>
      <c r="O41" s="64" t="s">
        <v>60</v>
      </c>
    </row>
    <row r="42" customHeight="1" spans="1:15">
      <c r="A42" s="50" t="s">
        <v>61</v>
      </c>
      <c r="B42" s="49">
        <f>B43</f>
        <v>18</v>
      </c>
      <c r="C42" s="49">
        <f t="shared" ref="C42:M42" si="10">C43</f>
        <v>18</v>
      </c>
      <c r="D42" s="49">
        <f t="shared" si="10"/>
        <v>0</v>
      </c>
      <c r="E42" s="49">
        <f t="shared" si="10"/>
        <v>0</v>
      </c>
      <c r="F42" s="49">
        <f t="shared" si="10"/>
        <v>0</v>
      </c>
      <c r="G42" s="49">
        <f t="shared" si="10"/>
        <v>117521.753333333</v>
      </c>
      <c r="H42" s="49">
        <f t="shared" si="10"/>
        <v>2115391.56</v>
      </c>
      <c r="I42" s="49">
        <f t="shared" si="10"/>
        <v>1431213.6</v>
      </c>
      <c r="J42" s="49">
        <f t="shared" si="10"/>
        <v>374923.56</v>
      </c>
      <c r="K42" s="49">
        <f t="shared" si="10"/>
        <v>129254.4</v>
      </c>
      <c r="L42" s="49">
        <f t="shared" si="10"/>
        <v>0</v>
      </c>
      <c r="M42" s="49">
        <f t="shared" si="10"/>
        <v>180000</v>
      </c>
      <c r="N42" s="52"/>
      <c r="O42" s="63"/>
    </row>
    <row r="43" customHeight="1" spans="1:15">
      <c r="A43" s="50" t="s">
        <v>62</v>
      </c>
      <c r="B43" s="49">
        <f>SUM(C43:D43)</f>
        <v>18</v>
      </c>
      <c r="C43" s="49">
        <f>[3]人员!B12</f>
        <v>18</v>
      </c>
      <c r="D43" s="49">
        <f>[3]补助!B12</f>
        <v>0</v>
      </c>
      <c r="E43" s="49">
        <f>[3]公用!B12</f>
        <v>0</v>
      </c>
      <c r="F43" s="51"/>
      <c r="G43" s="51">
        <f>H43/B43</f>
        <v>117521.753333333</v>
      </c>
      <c r="H43" s="52">
        <f>'[2]2017年预算'!$H$12</f>
        <v>2115391.56</v>
      </c>
      <c r="I43" s="52">
        <f>'[2]2017年预算'!$I$12</f>
        <v>1431213.6</v>
      </c>
      <c r="J43" s="52">
        <f>'[2]2017年预算'!$J$12</f>
        <v>374923.56</v>
      </c>
      <c r="K43" s="52">
        <f>'[2]2017年预算'!$K$12</f>
        <v>129254.4</v>
      </c>
      <c r="L43" s="52">
        <f>[3]财政局!D81</f>
        <v>0</v>
      </c>
      <c r="M43" s="52">
        <f>[3]财政局!D86</f>
        <v>180000</v>
      </c>
      <c r="N43" s="52"/>
      <c r="O43" s="63" t="s">
        <v>63</v>
      </c>
    </row>
    <row r="44" customHeight="1" spans="1:15">
      <c r="A44" s="50"/>
      <c r="B44" s="49"/>
      <c r="C44" s="49"/>
      <c r="D44" s="49"/>
      <c r="E44" s="49"/>
      <c r="F44" s="51"/>
      <c r="G44" s="51"/>
      <c r="H44" s="52"/>
      <c r="I44" s="52"/>
      <c r="J44" s="52"/>
      <c r="K44" s="52"/>
      <c r="L44" s="52"/>
      <c r="M44" s="52"/>
      <c r="N44" s="52"/>
      <c r="O44" s="63" t="s">
        <v>64</v>
      </c>
    </row>
    <row r="45" customHeight="1" spans="1:15">
      <c r="A45" s="50"/>
      <c r="B45" s="49"/>
      <c r="C45" s="49"/>
      <c r="D45" s="49"/>
      <c r="E45" s="49"/>
      <c r="F45" s="51"/>
      <c r="G45" s="51"/>
      <c r="H45" s="52"/>
      <c r="I45" s="52"/>
      <c r="J45" s="52"/>
      <c r="K45" s="52"/>
      <c r="L45" s="52"/>
      <c r="M45" s="52"/>
      <c r="N45" s="52"/>
      <c r="O45" s="63" t="s">
        <v>65</v>
      </c>
    </row>
    <row r="46" customHeight="1" spans="1:15">
      <c r="A46" s="50"/>
      <c r="B46" s="49"/>
      <c r="C46" s="49"/>
      <c r="D46" s="49"/>
      <c r="E46" s="49"/>
      <c r="F46" s="51"/>
      <c r="G46" s="51"/>
      <c r="H46" s="52"/>
      <c r="I46" s="52"/>
      <c r="J46" s="52"/>
      <c r="K46" s="52"/>
      <c r="L46" s="52"/>
      <c r="M46" s="52"/>
      <c r="N46" s="52"/>
      <c r="O46" s="63" t="s">
        <v>66</v>
      </c>
    </row>
    <row r="47" customHeight="1" spans="1:15">
      <c r="A47" s="50"/>
      <c r="B47" s="49"/>
      <c r="C47" s="49"/>
      <c r="D47" s="49"/>
      <c r="E47" s="49"/>
      <c r="F47" s="51"/>
      <c r="G47" s="51"/>
      <c r="H47" s="52"/>
      <c r="I47" s="52"/>
      <c r="J47" s="52"/>
      <c r="K47" s="52"/>
      <c r="L47" s="52"/>
      <c r="M47" s="52"/>
      <c r="N47" s="52"/>
      <c r="O47" s="62"/>
    </row>
    <row r="48" customHeight="1" spans="1:15">
      <c r="A48" s="50" t="s">
        <v>67</v>
      </c>
      <c r="B48" s="49">
        <f>B49</f>
        <v>6</v>
      </c>
      <c r="C48" s="49">
        <f t="shared" ref="C48:M48" si="11">C49</f>
        <v>6</v>
      </c>
      <c r="D48" s="49">
        <f t="shared" si="11"/>
        <v>0</v>
      </c>
      <c r="E48" s="49">
        <f t="shared" si="11"/>
        <v>0</v>
      </c>
      <c r="F48" s="49">
        <f t="shared" si="11"/>
        <v>0</v>
      </c>
      <c r="G48" s="49">
        <f t="shared" si="11"/>
        <v>113712.163333333</v>
      </c>
      <c r="H48" s="49">
        <f t="shared" si="11"/>
        <v>682272.98</v>
      </c>
      <c r="I48" s="49">
        <f t="shared" si="11"/>
        <v>500022.66</v>
      </c>
      <c r="J48" s="49">
        <f t="shared" si="11"/>
        <v>78833.68</v>
      </c>
      <c r="K48" s="49">
        <f t="shared" si="11"/>
        <v>33416.64</v>
      </c>
      <c r="L48" s="49">
        <f t="shared" si="11"/>
        <v>0</v>
      </c>
      <c r="M48" s="49">
        <f t="shared" si="11"/>
        <v>70000</v>
      </c>
      <c r="N48" s="52"/>
      <c r="O48" s="64"/>
    </row>
    <row r="49" customHeight="1" spans="1:15">
      <c r="A49" s="50" t="s">
        <v>68</v>
      </c>
      <c r="B49" s="49">
        <f>SUM(C49:D49)</f>
        <v>6</v>
      </c>
      <c r="C49" s="49">
        <f>[3]人员!B14</f>
        <v>6</v>
      </c>
      <c r="D49" s="49">
        <f>[3]补助!B14</f>
        <v>0</v>
      </c>
      <c r="E49" s="49">
        <f>[3]公用!B14</f>
        <v>0</v>
      </c>
      <c r="F49" s="51"/>
      <c r="G49" s="51">
        <f>H49/B49</f>
        <v>113712.163333333</v>
      </c>
      <c r="H49" s="52">
        <f>'[2]2017年预算'!$H$14</f>
        <v>682272.98</v>
      </c>
      <c r="I49" s="52">
        <f>'[2]2017年预算'!$I$14</f>
        <v>500022.66</v>
      </c>
      <c r="J49" s="52">
        <f>'[2]2017年预算'!$J$14</f>
        <v>78833.68</v>
      </c>
      <c r="K49" s="52">
        <f>[3]补助!C14</f>
        <v>33416.64</v>
      </c>
      <c r="L49" s="52">
        <f>[3]审计局!D81</f>
        <v>0</v>
      </c>
      <c r="M49" s="52">
        <f>[3]审计局!D86</f>
        <v>70000</v>
      </c>
      <c r="N49" s="52"/>
      <c r="O49" s="64" t="s">
        <v>69</v>
      </c>
    </row>
    <row r="50" customHeight="1" spans="1:15">
      <c r="A50" s="50"/>
      <c r="B50" s="49"/>
      <c r="C50" s="49"/>
      <c r="D50" s="49"/>
      <c r="E50" s="49"/>
      <c r="F50" s="51"/>
      <c r="G50" s="51"/>
      <c r="H50" s="52"/>
      <c r="I50" s="52"/>
      <c r="J50" s="52"/>
      <c r="K50" s="52"/>
      <c r="L50" s="52"/>
      <c r="M50" s="52"/>
      <c r="N50" s="52"/>
      <c r="O50" s="64" t="s">
        <v>70</v>
      </c>
    </row>
    <row r="51" customHeight="1" spans="1:15">
      <c r="A51" s="50"/>
      <c r="B51" s="49"/>
      <c r="C51" s="49"/>
      <c r="D51" s="49"/>
      <c r="E51" s="49"/>
      <c r="F51" s="51"/>
      <c r="G51" s="51"/>
      <c r="H51" s="52"/>
      <c r="I51" s="52"/>
      <c r="J51" s="52"/>
      <c r="K51" s="52"/>
      <c r="L51" s="52"/>
      <c r="M51" s="52"/>
      <c r="N51" s="52"/>
      <c r="O51" s="63" t="s">
        <v>71</v>
      </c>
    </row>
    <row r="52" customHeight="1" spans="1:15">
      <c r="A52" s="50" t="s">
        <v>72</v>
      </c>
      <c r="B52" s="49">
        <f>B53</f>
        <v>10</v>
      </c>
      <c r="C52" s="49">
        <f t="shared" ref="C52:M52" si="12">C53</f>
        <v>10</v>
      </c>
      <c r="D52" s="49">
        <f t="shared" si="12"/>
        <v>0</v>
      </c>
      <c r="E52" s="49">
        <f t="shared" si="12"/>
        <v>0</v>
      </c>
      <c r="F52" s="49">
        <f t="shared" si="12"/>
        <v>0</v>
      </c>
      <c r="G52" s="49">
        <f t="shared" si="12"/>
        <v>113771.918</v>
      </c>
      <c r="H52" s="49">
        <f t="shared" si="12"/>
        <v>1137719.18</v>
      </c>
      <c r="I52" s="49">
        <f t="shared" si="12"/>
        <v>757814.86</v>
      </c>
      <c r="J52" s="49">
        <f t="shared" si="12"/>
        <v>259702.88</v>
      </c>
      <c r="K52" s="49">
        <f t="shared" si="12"/>
        <v>70201.44</v>
      </c>
      <c r="L52" s="49">
        <f t="shared" si="12"/>
        <v>0</v>
      </c>
      <c r="M52" s="49">
        <f t="shared" si="12"/>
        <v>50000</v>
      </c>
      <c r="N52" s="52"/>
      <c r="O52" s="64"/>
    </row>
    <row r="53" customHeight="1" spans="1:15">
      <c r="A53" s="50" t="s">
        <v>73</v>
      </c>
      <c r="B53" s="49">
        <f t="shared" ref="B53:B57" si="13">SUM(C53:D53)</f>
        <v>10</v>
      </c>
      <c r="C53" s="49">
        <f>[3]人员!B16</f>
        <v>10</v>
      </c>
      <c r="D53" s="49">
        <f>[3]补助!B16</f>
        <v>0</v>
      </c>
      <c r="E53" s="49">
        <f>[3]公用!B16</f>
        <v>0</v>
      </c>
      <c r="F53" s="51"/>
      <c r="G53" s="51">
        <f t="shared" ref="G53:G57" si="14">H53/B53</f>
        <v>113771.918</v>
      </c>
      <c r="H53" s="52">
        <f>'[2]2017年预算'!$H$16</f>
        <v>1137719.18</v>
      </c>
      <c r="I53" s="52">
        <f>'[2]2017年预算'!$I$16</f>
        <v>757814.86</v>
      </c>
      <c r="J53" s="52">
        <f>'[2]2017年预算'!$J$16</f>
        <v>259702.88</v>
      </c>
      <c r="K53" s="52">
        <f>[3]补助!C16</f>
        <v>70201.44</v>
      </c>
      <c r="L53" s="52">
        <f>[3]监察局!D81</f>
        <v>0</v>
      </c>
      <c r="M53" s="52">
        <f>[3]监察局!D86</f>
        <v>50000</v>
      </c>
      <c r="N53" s="52"/>
      <c r="O53" s="64" t="s">
        <v>74</v>
      </c>
    </row>
    <row r="54" customHeight="1" spans="1:15">
      <c r="A54" s="50"/>
      <c r="B54" s="49"/>
      <c r="C54" s="49"/>
      <c r="D54" s="49"/>
      <c r="E54" s="49"/>
      <c r="F54" s="51"/>
      <c r="G54" s="51"/>
      <c r="H54" s="52"/>
      <c r="I54" s="52"/>
      <c r="J54" s="52"/>
      <c r="K54" s="52"/>
      <c r="L54" s="52"/>
      <c r="M54" s="52"/>
      <c r="N54" s="52"/>
      <c r="O54" s="63" t="s">
        <v>75</v>
      </c>
    </row>
    <row r="55" customHeight="1" spans="1:15">
      <c r="A55" s="50" t="s">
        <v>76</v>
      </c>
      <c r="B55" s="49">
        <f>B56+B57</f>
        <v>10</v>
      </c>
      <c r="C55" s="49">
        <f t="shared" ref="C55:M55" si="15">C56+C57</f>
        <v>10</v>
      </c>
      <c r="D55" s="49">
        <f t="shared" si="15"/>
        <v>0</v>
      </c>
      <c r="E55" s="49">
        <f t="shared" si="15"/>
        <v>0</v>
      </c>
      <c r="F55" s="49">
        <f t="shared" si="15"/>
        <v>0</v>
      </c>
      <c r="G55" s="51">
        <f t="shared" si="14"/>
        <v>217485.458</v>
      </c>
      <c r="H55" s="49">
        <f t="shared" si="15"/>
        <v>2174854.58</v>
      </c>
      <c r="I55" s="49">
        <f t="shared" si="15"/>
        <v>751925.74</v>
      </c>
      <c r="J55" s="49">
        <f t="shared" si="15"/>
        <v>311844.04</v>
      </c>
      <c r="K55" s="49">
        <f t="shared" si="15"/>
        <v>65764.8</v>
      </c>
      <c r="L55" s="49">
        <f t="shared" si="15"/>
        <v>0</v>
      </c>
      <c r="M55" s="49">
        <f t="shared" si="15"/>
        <v>1045320</v>
      </c>
      <c r="N55" s="52"/>
      <c r="O55" s="63"/>
    </row>
    <row r="56" customHeight="1" spans="1:15">
      <c r="A56" s="50" t="s">
        <v>77</v>
      </c>
      <c r="B56" s="49">
        <f t="shared" si="13"/>
        <v>2</v>
      </c>
      <c r="C56" s="49">
        <f>[3]人员!B18</f>
        <v>2</v>
      </c>
      <c r="D56" s="49">
        <f>[3]补助!B18</f>
        <v>0</v>
      </c>
      <c r="E56" s="49">
        <f>[3]公用!B18</f>
        <v>0</v>
      </c>
      <c r="F56" s="51"/>
      <c r="G56" s="51">
        <f t="shared" si="14"/>
        <v>115404.21</v>
      </c>
      <c r="H56" s="52">
        <f>'[2]2017年预算'!$H$18</f>
        <v>230808.42</v>
      </c>
      <c r="I56" s="52">
        <f>'[2]2017年预算'!$I$18</f>
        <v>142050.36</v>
      </c>
      <c r="J56" s="52">
        <f>'[2]2017年预算'!$J$18</f>
        <v>74932.62</v>
      </c>
      <c r="K56" s="52">
        <f>[3]补助!C18</f>
        <v>13825.44</v>
      </c>
      <c r="L56" s="52"/>
      <c r="M56" s="52"/>
      <c r="N56" s="52"/>
      <c r="O56" s="63"/>
    </row>
    <row r="57" customHeight="1" spans="1:15">
      <c r="A57" s="50" t="s">
        <v>78</v>
      </c>
      <c r="B57" s="49">
        <f t="shared" si="13"/>
        <v>8</v>
      </c>
      <c r="C57" s="49">
        <f>[3]人员!B22</f>
        <v>8</v>
      </c>
      <c r="D57" s="49">
        <f>[3]补助!B22</f>
        <v>0</v>
      </c>
      <c r="E57" s="49">
        <f>[3]公用!B22</f>
        <v>0</v>
      </c>
      <c r="F57" s="51"/>
      <c r="G57" s="51">
        <f t="shared" si="14"/>
        <v>243005.77</v>
      </c>
      <c r="H57" s="52">
        <f>'[2]2017年预算'!$H$22</f>
        <v>1944046.16</v>
      </c>
      <c r="I57" s="52">
        <f>'[2]2017年预算'!$I$22</f>
        <v>609875.38</v>
      </c>
      <c r="J57" s="52">
        <f>'[2]2017年预算'!$J$22</f>
        <v>236911.42</v>
      </c>
      <c r="K57" s="52">
        <f>[3]补助!C22</f>
        <v>51939.36</v>
      </c>
      <c r="L57" s="52">
        <f>[3]组织部!D81</f>
        <v>0</v>
      </c>
      <c r="M57" s="52">
        <f>[3]组织部!D86</f>
        <v>1045320</v>
      </c>
      <c r="N57" s="52"/>
      <c r="O57" s="64" t="s">
        <v>79</v>
      </c>
    </row>
    <row r="58" customHeight="1" spans="1:15">
      <c r="A58" s="50"/>
      <c r="B58" s="49"/>
      <c r="C58" s="49"/>
      <c r="D58" s="49"/>
      <c r="E58" s="49"/>
      <c r="F58" s="51"/>
      <c r="G58" s="51"/>
      <c r="H58" s="52"/>
      <c r="I58" s="52"/>
      <c r="J58" s="52"/>
      <c r="K58" s="52"/>
      <c r="L58" s="52"/>
      <c r="M58" s="52"/>
      <c r="N58" s="52"/>
      <c r="O58" s="64" t="s">
        <v>80</v>
      </c>
    </row>
    <row r="59" customHeight="1" spans="1:15">
      <c r="A59" s="50"/>
      <c r="B59" s="49"/>
      <c r="C59" s="49"/>
      <c r="D59" s="49"/>
      <c r="E59" s="49"/>
      <c r="F59" s="51"/>
      <c r="G59" s="51"/>
      <c r="H59" s="52"/>
      <c r="I59" s="52"/>
      <c r="J59" s="52"/>
      <c r="K59" s="52"/>
      <c r="L59" s="52"/>
      <c r="M59" s="52"/>
      <c r="N59" s="52"/>
      <c r="O59" s="63" t="s">
        <v>81</v>
      </c>
    </row>
    <row r="60" customHeight="1" spans="1:15">
      <c r="A60" s="50"/>
      <c r="B60" s="49"/>
      <c r="C60" s="49"/>
      <c r="D60" s="49"/>
      <c r="E60" s="49"/>
      <c r="F60" s="51"/>
      <c r="G60" s="51"/>
      <c r="H60" s="52"/>
      <c r="I60" s="52"/>
      <c r="J60" s="52"/>
      <c r="K60" s="52"/>
      <c r="L60" s="52"/>
      <c r="M60" s="52"/>
      <c r="N60" s="52"/>
      <c r="O60" s="64" t="s">
        <v>82</v>
      </c>
    </row>
    <row r="61" customHeight="1" spans="1:15">
      <c r="A61" s="50"/>
      <c r="B61" s="49"/>
      <c r="C61" s="49"/>
      <c r="D61" s="49"/>
      <c r="E61" s="49"/>
      <c r="F61" s="51"/>
      <c r="G61" s="51"/>
      <c r="H61" s="52"/>
      <c r="I61" s="52"/>
      <c r="J61" s="52"/>
      <c r="K61" s="52"/>
      <c r="L61" s="52"/>
      <c r="M61" s="52"/>
      <c r="N61" s="52"/>
      <c r="O61" s="64" t="s">
        <v>83</v>
      </c>
    </row>
    <row r="62" customHeight="1" spans="1:15">
      <c r="A62" s="50"/>
      <c r="B62" s="49"/>
      <c r="C62" s="49"/>
      <c r="D62" s="49"/>
      <c r="E62" s="49"/>
      <c r="F62" s="51"/>
      <c r="G62" s="51"/>
      <c r="H62" s="52"/>
      <c r="I62" s="52"/>
      <c r="J62" s="52"/>
      <c r="K62" s="52"/>
      <c r="L62" s="52"/>
      <c r="M62" s="52"/>
      <c r="N62" s="52"/>
      <c r="O62" s="63" t="s">
        <v>84</v>
      </c>
    </row>
    <row r="63" customHeight="1" spans="1:15">
      <c r="A63" s="50" t="s">
        <v>85</v>
      </c>
      <c r="B63" s="49">
        <f>B64</f>
        <v>3</v>
      </c>
      <c r="C63" s="49">
        <f t="shared" ref="C63:M63" si="16">C64</f>
        <v>3</v>
      </c>
      <c r="D63" s="49">
        <f t="shared" si="16"/>
        <v>0</v>
      </c>
      <c r="E63" s="49">
        <f t="shared" si="16"/>
        <v>0</v>
      </c>
      <c r="F63" s="49">
        <f t="shared" si="16"/>
        <v>0</v>
      </c>
      <c r="G63" s="49">
        <f t="shared" si="16"/>
        <v>104955.006666667</v>
      </c>
      <c r="H63" s="49">
        <f t="shared" si="16"/>
        <v>314865.02</v>
      </c>
      <c r="I63" s="49">
        <f t="shared" si="16"/>
        <v>222194.22</v>
      </c>
      <c r="J63" s="49">
        <f t="shared" si="16"/>
        <v>68067.92</v>
      </c>
      <c r="K63" s="49">
        <f t="shared" si="16"/>
        <v>21602.88</v>
      </c>
      <c r="L63" s="49">
        <f t="shared" si="16"/>
        <v>0</v>
      </c>
      <c r="M63" s="49">
        <f t="shared" si="16"/>
        <v>3000</v>
      </c>
      <c r="N63" s="52"/>
      <c r="O63" s="64" t="s">
        <v>86</v>
      </c>
    </row>
    <row r="64" customHeight="1" spans="1:15">
      <c r="A64" s="50" t="s">
        <v>87</v>
      </c>
      <c r="B64" s="49">
        <f>SUM(C64:D64)</f>
        <v>3</v>
      </c>
      <c r="C64" s="49">
        <f>[3]人员!B19</f>
        <v>3</v>
      </c>
      <c r="D64" s="49">
        <f>[3]补助!B19</f>
        <v>0</v>
      </c>
      <c r="E64" s="49">
        <f>[3]公用!B19</f>
        <v>0</v>
      </c>
      <c r="F64" s="51"/>
      <c r="G64" s="51">
        <f>H64/B64</f>
        <v>104955.006666667</v>
      </c>
      <c r="H64" s="52">
        <f>'[2]2017年预算'!$H$19</f>
        <v>314865.02</v>
      </c>
      <c r="I64" s="52">
        <f>'[2]2017年预算'!$I$19</f>
        <v>222194.22</v>
      </c>
      <c r="J64" s="52">
        <f>'[2]2017年预算'!$J$19</f>
        <v>68067.92</v>
      </c>
      <c r="K64" s="52">
        <f>[3]补助!C19</f>
        <v>21602.88</v>
      </c>
      <c r="L64" s="52">
        <f>[3]民宗局!D81</f>
        <v>0</v>
      </c>
      <c r="M64" s="52">
        <f>[3]民宗局!D86</f>
        <v>3000</v>
      </c>
      <c r="N64" s="52"/>
      <c r="O64" s="64"/>
    </row>
    <row r="65" customFormat="1" customHeight="1" spans="1:16">
      <c r="A65" s="50"/>
      <c r="B65" s="49"/>
      <c r="C65" s="49"/>
      <c r="D65" s="49"/>
      <c r="E65" s="49"/>
      <c r="F65" s="51"/>
      <c r="G65" s="51"/>
      <c r="H65" s="52"/>
      <c r="I65" s="52"/>
      <c r="J65" s="52"/>
      <c r="K65" s="52"/>
      <c r="L65" s="52"/>
      <c r="M65" s="52"/>
      <c r="N65" s="52"/>
      <c r="O65" s="64"/>
      <c r="P65" s="32"/>
    </row>
    <row r="66" customHeight="1" spans="1:15">
      <c r="A66" s="50" t="s">
        <v>88</v>
      </c>
      <c r="B66" s="49">
        <f>B67</f>
        <v>3</v>
      </c>
      <c r="C66" s="49">
        <f t="shared" ref="C66:M66" si="17">C67</f>
        <v>3</v>
      </c>
      <c r="D66" s="49">
        <f t="shared" si="17"/>
        <v>0</v>
      </c>
      <c r="E66" s="49">
        <f t="shared" si="17"/>
        <v>0</v>
      </c>
      <c r="F66" s="49">
        <f t="shared" si="17"/>
        <v>0</v>
      </c>
      <c r="G66" s="49">
        <f t="shared" si="17"/>
        <v>168900.766666667</v>
      </c>
      <c r="H66" s="49">
        <f t="shared" si="17"/>
        <v>506702.3</v>
      </c>
      <c r="I66" s="49">
        <f t="shared" si="17"/>
        <v>242104.26</v>
      </c>
      <c r="J66" s="49">
        <f t="shared" si="17"/>
        <v>91067</v>
      </c>
      <c r="K66" s="49">
        <f t="shared" si="17"/>
        <v>23531.04</v>
      </c>
      <c r="L66" s="49">
        <f t="shared" si="17"/>
        <v>0</v>
      </c>
      <c r="M66" s="49">
        <f t="shared" si="17"/>
        <v>150000</v>
      </c>
      <c r="N66" s="52"/>
      <c r="O66" s="63"/>
    </row>
    <row r="67" customHeight="1" spans="1:15">
      <c r="A67" s="50" t="s">
        <v>89</v>
      </c>
      <c r="B67" s="49">
        <f t="shared" ref="B67:B73" si="18">SUM(C67:D67)</f>
        <v>3</v>
      </c>
      <c r="C67" s="49">
        <f>[3]人员!B25</f>
        <v>3</v>
      </c>
      <c r="D67" s="49">
        <f>[3]补助!B25</f>
        <v>0</v>
      </c>
      <c r="E67" s="49">
        <f>[3]公用!B25</f>
        <v>0</v>
      </c>
      <c r="F67" s="51"/>
      <c r="G67" s="51">
        <f t="shared" ref="G67:G73" si="19">H67/B67</f>
        <v>168900.766666667</v>
      </c>
      <c r="H67" s="52">
        <f>'[2]2017年预算'!$H$25</f>
        <v>506702.3</v>
      </c>
      <c r="I67" s="52">
        <f>'[2]2017年预算'!$I$25</f>
        <v>242104.26</v>
      </c>
      <c r="J67" s="52">
        <f>'[2]2017年预算'!$J$25</f>
        <v>91067</v>
      </c>
      <c r="K67" s="52">
        <f>'[2]2017年预算'!$K$25</f>
        <v>23531.04</v>
      </c>
      <c r="L67" s="52">
        <f>[3]统战部!D81</f>
        <v>0</v>
      </c>
      <c r="M67" s="52">
        <f>[3]统战部!D86</f>
        <v>150000</v>
      </c>
      <c r="N67" s="52"/>
      <c r="O67" s="63" t="s">
        <v>90</v>
      </c>
    </row>
    <row r="68" customHeight="1" spans="1:15">
      <c r="A68" s="50"/>
      <c r="B68" s="49"/>
      <c r="C68" s="49"/>
      <c r="D68" s="49"/>
      <c r="E68" s="49"/>
      <c r="F68" s="51"/>
      <c r="G68" s="51"/>
      <c r="H68" s="52"/>
      <c r="I68" s="52"/>
      <c r="J68" s="52"/>
      <c r="K68" s="52"/>
      <c r="L68" s="52"/>
      <c r="M68" s="52"/>
      <c r="N68" s="52"/>
      <c r="O68" s="64" t="s">
        <v>91</v>
      </c>
    </row>
    <row r="69" customHeight="1" spans="1:15">
      <c r="A69" s="50"/>
      <c r="B69" s="49"/>
      <c r="C69" s="49"/>
      <c r="D69" s="49"/>
      <c r="E69" s="49"/>
      <c r="F69" s="51"/>
      <c r="G69" s="51"/>
      <c r="H69" s="52"/>
      <c r="I69" s="52"/>
      <c r="J69" s="52"/>
      <c r="K69" s="52"/>
      <c r="L69" s="52"/>
      <c r="M69" s="52"/>
      <c r="N69" s="52"/>
      <c r="O69" s="64" t="s">
        <v>92</v>
      </c>
    </row>
    <row r="70" customHeight="1" spans="1:15">
      <c r="A70" s="50" t="s">
        <v>93</v>
      </c>
      <c r="B70" s="49">
        <f>B71+B72+B73</f>
        <v>6</v>
      </c>
      <c r="C70" s="49">
        <f t="shared" ref="C70:M70" si="20">C71+C72+C73</f>
        <v>6</v>
      </c>
      <c r="D70" s="49">
        <f t="shared" si="20"/>
        <v>0</v>
      </c>
      <c r="E70" s="49">
        <f t="shared" si="20"/>
        <v>0</v>
      </c>
      <c r="F70" s="49">
        <f t="shared" si="20"/>
        <v>0</v>
      </c>
      <c r="G70" s="51">
        <f t="shared" si="19"/>
        <v>110835.666666667</v>
      </c>
      <c r="H70" s="49">
        <f t="shared" si="20"/>
        <v>665014</v>
      </c>
      <c r="I70" s="49">
        <f t="shared" si="20"/>
        <v>451334.7</v>
      </c>
      <c r="J70" s="49">
        <f t="shared" si="20"/>
        <v>149766.5</v>
      </c>
      <c r="K70" s="49">
        <f t="shared" si="20"/>
        <v>43912.8</v>
      </c>
      <c r="L70" s="49">
        <f t="shared" si="20"/>
        <v>0</v>
      </c>
      <c r="M70" s="49">
        <f t="shared" si="20"/>
        <v>20000</v>
      </c>
      <c r="N70" s="52"/>
      <c r="O70" s="63"/>
    </row>
    <row r="71" customHeight="1" spans="1:15">
      <c r="A71" s="50" t="s">
        <v>94</v>
      </c>
      <c r="B71" s="49">
        <f t="shared" si="18"/>
        <v>2</v>
      </c>
      <c r="C71" s="49">
        <f>[3]人员!B26</f>
        <v>2</v>
      </c>
      <c r="D71" s="49">
        <f>[3]补助!B26</f>
        <v>0</v>
      </c>
      <c r="E71" s="49">
        <f>[3]公用!B26</f>
        <v>0</v>
      </c>
      <c r="F71" s="51"/>
      <c r="G71" s="51">
        <f t="shared" si="19"/>
        <v>98288.75</v>
      </c>
      <c r="H71" s="52">
        <f>'[2]2017年预算'!$H$26</f>
        <v>196577.5</v>
      </c>
      <c r="I71" s="52">
        <f>'[2]2017年预算'!$I$26</f>
        <v>129595.98</v>
      </c>
      <c r="J71" s="52">
        <f>'[2]2017年预算'!$J$26</f>
        <v>44319.6</v>
      </c>
      <c r="K71" s="52">
        <f>[3]补助!C26</f>
        <v>12661.92</v>
      </c>
      <c r="L71" s="52">
        <f>[3]妇联!D81</f>
        <v>0</v>
      </c>
      <c r="M71" s="52">
        <f>[3]妇联!D86</f>
        <v>10000</v>
      </c>
      <c r="N71" s="52"/>
      <c r="O71" s="63" t="s">
        <v>95</v>
      </c>
    </row>
    <row r="72" customHeight="1" spans="1:15">
      <c r="A72" s="67" t="s">
        <v>96</v>
      </c>
      <c r="B72" s="49">
        <f t="shared" si="18"/>
        <v>1</v>
      </c>
      <c r="C72" s="49">
        <f>[3]人员!B27</f>
        <v>1</v>
      </c>
      <c r="D72" s="49">
        <f>[3]补助!B27</f>
        <v>0</v>
      </c>
      <c r="E72" s="49">
        <f>[3]公用!B27</f>
        <v>0</v>
      </c>
      <c r="F72" s="51"/>
      <c r="G72" s="51">
        <f t="shared" si="19"/>
        <v>114473.04</v>
      </c>
      <c r="H72" s="52">
        <f>'[2]2017年预算'!$H$27</f>
        <v>114473.04</v>
      </c>
      <c r="I72" s="52">
        <f>[3]人员!D27</f>
        <v>68091.66</v>
      </c>
      <c r="J72" s="52">
        <f>'[2]2017年预算'!$J$27</f>
        <v>29748.74</v>
      </c>
      <c r="K72" s="52">
        <f>[3]补助!C27</f>
        <v>6632.64</v>
      </c>
      <c r="L72" s="52">
        <f>[3]团委!D81</f>
        <v>0</v>
      </c>
      <c r="M72" s="52">
        <f>[3]团委!D86</f>
        <v>10000</v>
      </c>
      <c r="N72" s="52"/>
      <c r="O72" s="64" t="s">
        <v>97</v>
      </c>
    </row>
    <row r="73" customHeight="1" spans="1:15">
      <c r="A73" s="50" t="s">
        <v>98</v>
      </c>
      <c r="B73" s="49">
        <f t="shared" si="18"/>
        <v>3</v>
      </c>
      <c r="C73" s="49">
        <f>[3]人员!B28</f>
        <v>3</v>
      </c>
      <c r="D73" s="49">
        <f>[3]补助!B28</f>
        <v>0</v>
      </c>
      <c r="E73" s="49">
        <f>[3]公用!B28</f>
        <v>0</v>
      </c>
      <c r="F73" s="51"/>
      <c r="G73" s="51">
        <f t="shared" si="19"/>
        <v>117987.82</v>
      </c>
      <c r="H73" s="52">
        <f>'[2]2017年预算'!$H$28</f>
        <v>353963.46</v>
      </c>
      <c r="I73" s="52">
        <f>'[2]2017年预算'!$I$28</f>
        <v>253647.06</v>
      </c>
      <c r="J73" s="52">
        <f>'[2]2017年预算'!$J$28</f>
        <v>75698.16</v>
      </c>
      <c r="K73" s="52">
        <f>'[2]2017年预算'!$K$28</f>
        <v>24618.24</v>
      </c>
      <c r="L73" s="52">
        <f>[3]工会!D81</f>
        <v>0</v>
      </c>
      <c r="M73" s="52">
        <f>[3]工会!D86</f>
        <v>0</v>
      </c>
      <c r="N73" s="52"/>
      <c r="O73" s="64"/>
    </row>
    <row r="74" customHeight="1" spans="1:15">
      <c r="A74" s="55"/>
      <c r="B74" s="56"/>
      <c r="C74" s="56"/>
      <c r="D74" s="56"/>
      <c r="E74" s="56"/>
      <c r="F74" s="51"/>
      <c r="G74" s="51"/>
      <c r="H74" s="51"/>
      <c r="I74" s="51"/>
      <c r="J74" s="51"/>
      <c r="K74" s="51"/>
      <c r="L74" s="51"/>
      <c r="M74" s="51"/>
      <c r="N74" s="51"/>
      <c r="O74" s="62"/>
    </row>
    <row r="75" customHeight="1" spans="1:15">
      <c r="A75" s="50" t="s">
        <v>99</v>
      </c>
      <c r="B75" s="49">
        <f>B76+B82+B87+B88</f>
        <v>69</v>
      </c>
      <c r="C75" s="49">
        <f t="shared" ref="C75:M75" si="21">C76+C82+C87+C88</f>
        <v>31</v>
      </c>
      <c r="D75" s="49">
        <f t="shared" si="21"/>
        <v>38</v>
      </c>
      <c r="E75" s="49">
        <f t="shared" si="21"/>
        <v>1</v>
      </c>
      <c r="F75" s="49">
        <f t="shared" si="21"/>
        <v>0</v>
      </c>
      <c r="G75" s="51">
        <f>H75/B75</f>
        <v>117751.071594203</v>
      </c>
      <c r="H75" s="49">
        <f t="shared" si="21"/>
        <v>8124823.94</v>
      </c>
      <c r="I75" s="49">
        <f t="shared" si="21"/>
        <v>2769588.3</v>
      </c>
      <c r="J75" s="49">
        <f t="shared" si="21"/>
        <v>1016599.96</v>
      </c>
      <c r="K75" s="49">
        <f t="shared" si="21"/>
        <v>3212635.68</v>
      </c>
      <c r="L75" s="49" t="e">
        <f t="shared" si="21"/>
        <v>#REF!</v>
      </c>
      <c r="M75" s="49" t="e">
        <f t="shared" si="21"/>
        <v>#REF!</v>
      </c>
      <c r="N75" s="52"/>
      <c r="O75" s="63"/>
    </row>
    <row r="76" customHeight="1" spans="1:15">
      <c r="A76" s="50" t="s">
        <v>100</v>
      </c>
      <c r="B76" s="49">
        <f>SUM(C76:D76)</f>
        <v>13</v>
      </c>
      <c r="C76" s="49">
        <f>[3]人员!B20</f>
        <v>13</v>
      </c>
      <c r="D76" s="49">
        <f>[3]补助!B20</f>
        <v>0</v>
      </c>
      <c r="E76" s="49">
        <f>[3]公用!B20</f>
        <v>1</v>
      </c>
      <c r="F76" s="53"/>
      <c r="G76" s="51">
        <f>H76/B76</f>
        <v>185361.46</v>
      </c>
      <c r="H76" s="52">
        <f>'[2]2017年预算'!$H$20</f>
        <v>2409698.98</v>
      </c>
      <c r="I76" s="52">
        <f>'[2]2017年预算'!$I$20</f>
        <v>1354189.94</v>
      </c>
      <c r="J76" s="52">
        <f>'[2]2017年预算'!$J$20</f>
        <v>524139.28</v>
      </c>
      <c r="K76" s="52">
        <f>'[2]2017年预算'!$K$20</f>
        <v>95369.76</v>
      </c>
      <c r="L76" s="52">
        <f>[3]区委办!D81</f>
        <v>0</v>
      </c>
      <c r="M76" s="52">
        <f>[3]区委办!D86</f>
        <v>436000</v>
      </c>
      <c r="N76" s="52"/>
      <c r="O76" s="63" t="s">
        <v>101</v>
      </c>
    </row>
    <row r="77" customHeight="1" spans="1:15">
      <c r="A77" s="50"/>
      <c r="B77" s="49"/>
      <c r="C77" s="49"/>
      <c r="D77" s="49"/>
      <c r="E77" s="49"/>
      <c r="F77" s="53"/>
      <c r="G77" s="51"/>
      <c r="H77" s="52"/>
      <c r="I77" s="52"/>
      <c r="J77" s="52"/>
      <c r="K77" s="52"/>
      <c r="L77" s="52"/>
      <c r="M77" s="52"/>
      <c r="N77" s="52"/>
      <c r="O77" s="64" t="s">
        <v>102</v>
      </c>
    </row>
    <row r="78" customHeight="1" spans="1:15">
      <c r="A78" s="50"/>
      <c r="B78" s="49"/>
      <c r="C78" s="49"/>
      <c r="D78" s="49"/>
      <c r="E78" s="49"/>
      <c r="F78" s="53"/>
      <c r="G78" s="51"/>
      <c r="H78" s="52"/>
      <c r="I78" s="52"/>
      <c r="J78" s="52"/>
      <c r="K78" s="52"/>
      <c r="L78" s="52"/>
      <c r="M78" s="52"/>
      <c r="N78" s="52"/>
      <c r="O78" s="63" t="s">
        <v>103</v>
      </c>
    </row>
    <row r="79" customHeight="1" spans="1:15">
      <c r="A79" s="50"/>
      <c r="B79" s="49"/>
      <c r="C79" s="49"/>
      <c r="D79" s="49"/>
      <c r="E79" s="49"/>
      <c r="F79" s="53"/>
      <c r="G79" s="51"/>
      <c r="H79" s="52"/>
      <c r="I79" s="52"/>
      <c r="J79" s="52"/>
      <c r="K79" s="52"/>
      <c r="L79" s="52"/>
      <c r="M79" s="52"/>
      <c r="N79" s="52"/>
      <c r="O79" s="63" t="s">
        <v>104</v>
      </c>
    </row>
    <row r="80" customHeight="1" spans="1:15">
      <c r="A80" s="50"/>
      <c r="B80" s="49"/>
      <c r="C80" s="49"/>
      <c r="D80" s="49"/>
      <c r="E80" s="49"/>
      <c r="F80" s="53"/>
      <c r="G80" s="51"/>
      <c r="H80" s="52"/>
      <c r="I80" s="52"/>
      <c r="J80" s="52"/>
      <c r="K80" s="52"/>
      <c r="L80" s="52"/>
      <c r="M80" s="52"/>
      <c r="N80" s="52"/>
      <c r="O80" s="64" t="s">
        <v>105</v>
      </c>
    </row>
    <row r="81" customHeight="1" spans="1:15">
      <c r="A81" s="50"/>
      <c r="B81" s="49"/>
      <c r="C81" s="49"/>
      <c r="D81" s="49"/>
      <c r="E81" s="49"/>
      <c r="F81" s="53"/>
      <c r="G81" s="51"/>
      <c r="H81" s="52"/>
      <c r="I81" s="52"/>
      <c r="J81" s="52"/>
      <c r="K81" s="52"/>
      <c r="L81" s="52"/>
      <c r="M81" s="52"/>
      <c r="N81" s="52"/>
      <c r="O81" s="64" t="s">
        <v>106</v>
      </c>
    </row>
    <row r="82" customHeight="1" spans="1:15">
      <c r="A82" s="50" t="s">
        <v>107</v>
      </c>
      <c r="B82" s="49">
        <f>SUM(C82:D82)</f>
        <v>5</v>
      </c>
      <c r="C82" s="49">
        <f>[3]人员!B21</f>
        <v>5</v>
      </c>
      <c r="D82" s="49">
        <f>[3]补助!B21</f>
        <v>0</v>
      </c>
      <c r="E82" s="49">
        <f>[3]公用!B21</f>
        <v>0</v>
      </c>
      <c r="F82" s="51"/>
      <c r="G82" s="51">
        <f>H82/B82</f>
        <v>218998.088</v>
      </c>
      <c r="H82" s="52">
        <f>'[2]2017年预算'!$H$21</f>
        <v>1094990.44</v>
      </c>
      <c r="I82" s="52">
        <f>'[2]2017年预算'!$I$21</f>
        <v>435344.74</v>
      </c>
      <c r="J82" s="52">
        <f>'[2]2017年预算'!$J$21</f>
        <v>144028.74</v>
      </c>
      <c r="K82" s="52">
        <f>'[2]2017年预算'!$K$21</f>
        <v>35616.96</v>
      </c>
      <c r="L82" s="52">
        <f>[3]宣传部!D81</f>
        <v>0</v>
      </c>
      <c r="M82" s="52">
        <f>[3]宣传部!D86</f>
        <v>480000</v>
      </c>
      <c r="N82" s="52"/>
      <c r="O82" s="64" t="s">
        <v>108</v>
      </c>
    </row>
    <row r="83" customHeight="1" spans="1:15">
      <c r="A83" s="50"/>
      <c r="B83" s="49"/>
      <c r="C83" s="49"/>
      <c r="D83" s="49"/>
      <c r="E83" s="49"/>
      <c r="F83" s="51"/>
      <c r="G83" s="51"/>
      <c r="H83" s="52"/>
      <c r="I83" s="52"/>
      <c r="J83" s="52"/>
      <c r="K83" s="52"/>
      <c r="L83" s="52"/>
      <c r="M83" s="52"/>
      <c r="N83" s="52"/>
      <c r="O83" s="63" t="s">
        <v>109</v>
      </c>
    </row>
    <row r="84" customHeight="1" spans="1:15">
      <c r="A84" s="50"/>
      <c r="B84" s="49"/>
      <c r="C84" s="49"/>
      <c r="D84" s="49"/>
      <c r="E84" s="49"/>
      <c r="F84" s="51"/>
      <c r="G84" s="51"/>
      <c r="H84" s="52"/>
      <c r="I84" s="52"/>
      <c r="J84" s="52"/>
      <c r="K84" s="52"/>
      <c r="L84" s="52"/>
      <c r="M84" s="52"/>
      <c r="N84" s="52"/>
      <c r="O84" s="64" t="s">
        <v>110</v>
      </c>
    </row>
    <row r="85" customHeight="1" spans="1:15">
      <c r="A85" s="50"/>
      <c r="B85" s="49"/>
      <c r="C85" s="49"/>
      <c r="D85" s="49"/>
      <c r="E85" s="49"/>
      <c r="F85" s="51"/>
      <c r="G85" s="51"/>
      <c r="H85" s="52"/>
      <c r="I85" s="52"/>
      <c r="J85" s="52"/>
      <c r="K85" s="52"/>
      <c r="L85" s="52"/>
      <c r="M85" s="52"/>
      <c r="N85" s="52"/>
      <c r="O85" s="64" t="s">
        <v>111</v>
      </c>
    </row>
    <row r="86" customHeight="1" spans="1:15">
      <c r="A86" s="50"/>
      <c r="B86" s="49"/>
      <c r="C86" s="49"/>
      <c r="D86" s="49"/>
      <c r="E86" s="49"/>
      <c r="F86" s="51"/>
      <c r="G86" s="51"/>
      <c r="H86" s="52"/>
      <c r="I86" s="52"/>
      <c r="J86" s="52"/>
      <c r="K86" s="52"/>
      <c r="L86" s="52"/>
      <c r="M86" s="52"/>
      <c r="N86" s="52"/>
      <c r="O86" s="63" t="s">
        <v>112</v>
      </c>
    </row>
    <row r="87" customHeight="1" spans="1:15">
      <c r="A87" s="50" t="s">
        <v>113</v>
      </c>
      <c r="B87" s="49">
        <f>SUM(C87:D87)</f>
        <v>9</v>
      </c>
      <c r="C87" s="49">
        <f>[3]人员!B23</f>
        <v>9</v>
      </c>
      <c r="D87" s="49">
        <f>[3]补助!B23</f>
        <v>0</v>
      </c>
      <c r="E87" s="49">
        <f>[3]公用!B23</f>
        <v>0</v>
      </c>
      <c r="F87" s="51"/>
      <c r="G87" s="51">
        <f>H87/B87</f>
        <v>105896.282222222</v>
      </c>
      <c r="H87" s="52">
        <f>'[2]2017年预算'!$H$23</f>
        <v>953066.54</v>
      </c>
      <c r="I87" s="52">
        <f>'[2]2017年预算'!$I$23</f>
        <v>668151.06</v>
      </c>
      <c r="J87" s="52">
        <f>'[2]2017年预算'!$J$23</f>
        <v>199977.24</v>
      </c>
      <c r="K87" s="52">
        <f>'[2]2017年预算'!$K$23</f>
        <v>64938.24</v>
      </c>
      <c r="L87" s="52">
        <f>[3]政法委!D81</f>
        <v>0</v>
      </c>
      <c r="M87" s="52">
        <f>[3]政法委!D86</f>
        <v>20000</v>
      </c>
      <c r="N87" s="52"/>
      <c r="O87" s="64" t="s">
        <v>114</v>
      </c>
    </row>
    <row r="88" customHeight="1" spans="1:15">
      <c r="A88" s="50" t="s">
        <v>115</v>
      </c>
      <c r="B88" s="49">
        <v>42</v>
      </c>
      <c r="C88" s="49">
        <f>[3]人员!B31</f>
        <v>4</v>
      </c>
      <c r="D88" s="49">
        <v>38</v>
      </c>
      <c r="E88" s="49">
        <f>[3]公用!B31</f>
        <v>0</v>
      </c>
      <c r="F88" s="51"/>
      <c r="G88" s="51">
        <f>H88/B88</f>
        <v>87311.1423809524</v>
      </c>
      <c r="H88" s="52">
        <f>'[2]2017年预算'!$H$31</f>
        <v>3667067.98</v>
      </c>
      <c r="I88" s="52">
        <f>'[2]2017年预算'!$I$31</f>
        <v>311902.56</v>
      </c>
      <c r="J88" s="52">
        <f>'[2]2017年预算'!$J$31</f>
        <v>148454.7</v>
      </c>
      <c r="K88" s="52">
        <f>'[2]2017年预算'!$K$31</f>
        <v>3016710.72</v>
      </c>
      <c r="L88" s="52" t="e">
        <f>[3]老干部局!D81</f>
        <v>#REF!</v>
      </c>
      <c r="M88" s="52" t="e">
        <f>[3]老干部局!D86</f>
        <v>#REF!</v>
      </c>
      <c r="N88" s="52"/>
      <c r="O88" s="63" t="s">
        <v>116</v>
      </c>
    </row>
    <row r="89" customHeight="1" spans="1:15">
      <c r="A89" s="50"/>
      <c r="B89" s="49"/>
      <c r="C89" s="49"/>
      <c r="D89" s="49"/>
      <c r="E89" s="49"/>
      <c r="F89" s="51"/>
      <c r="G89" s="51"/>
      <c r="H89" s="52"/>
      <c r="I89" s="52"/>
      <c r="J89" s="52"/>
      <c r="K89" s="52"/>
      <c r="L89" s="52"/>
      <c r="M89" s="52"/>
      <c r="N89" s="52"/>
      <c r="O89" s="64" t="s">
        <v>117</v>
      </c>
    </row>
    <row r="90" customHeight="1" spans="1:15">
      <c r="A90" s="50"/>
      <c r="B90" s="49"/>
      <c r="C90" s="49"/>
      <c r="D90" s="49"/>
      <c r="E90" s="49"/>
      <c r="F90" s="51"/>
      <c r="G90" s="51"/>
      <c r="H90" s="52"/>
      <c r="I90" s="52"/>
      <c r="J90" s="52"/>
      <c r="K90" s="52"/>
      <c r="L90" s="52"/>
      <c r="M90" s="52"/>
      <c r="N90" s="52"/>
      <c r="O90" s="64" t="s">
        <v>118</v>
      </c>
    </row>
    <row r="91" customHeight="1" spans="1:15">
      <c r="A91" s="68" t="s">
        <v>119</v>
      </c>
      <c r="B91" s="49"/>
      <c r="C91" s="49"/>
      <c r="D91" s="49"/>
      <c r="E91" s="49"/>
      <c r="F91" s="51"/>
      <c r="G91" s="51"/>
      <c r="H91" s="52">
        <f t="shared" ref="H91:H96" si="22">SUM(I91:M91)</f>
        <v>940000</v>
      </c>
      <c r="I91" s="52">
        <f t="shared" ref="I91:M91" si="23">SUM(I92:I100)</f>
        <v>0</v>
      </c>
      <c r="J91" s="52">
        <f t="shared" si="23"/>
        <v>940000</v>
      </c>
      <c r="K91" s="52">
        <f t="shared" si="23"/>
        <v>0</v>
      </c>
      <c r="L91" s="52">
        <f t="shared" si="23"/>
        <v>0</v>
      </c>
      <c r="M91" s="52">
        <f t="shared" si="23"/>
        <v>0</v>
      </c>
      <c r="N91" s="52"/>
      <c r="O91" s="62"/>
    </row>
    <row r="92" customHeight="1" spans="1:15">
      <c r="A92" s="69" t="s">
        <v>120</v>
      </c>
      <c r="B92" s="49"/>
      <c r="C92" s="49"/>
      <c r="D92" s="49"/>
      <c r="E92" s="49"/>
      <c r="F92" s="51"/>
      <c r="G92" s="51"/>
      <c r="H92" s="52">
        <f t="shared" si="22"/>
        <v>50000</v>
      </c>
      <c r="I92" s="52"/>
      <c r="J92" s="52">
        <f>[3]公用!E35</f>
        <v>50000</v>
      </c>
      <c r="K92" s="52"/>
      <c r="L92" s="52"/>
      <c r="M92" s="52"/>
      <c r="N92" s="52"/>
      <c r="O92" s="62"/>
    </row>
    <row r="93" customHeight="1" spans="1:15">
      <c r="A93" s="69" t="s">
        <v>121</v>
      </c>
      <c r="B93" s="49"/>
      <c r="C93" s="49"/>
      <c r="D93" s="49"/>
      <c r="E93" s="49"/>
      <c r="F93" s="51"/>
      <c r="G93" s="51"/>
      <c r="H93" s="52">
        <f t="shared" si="22"/>
        <v>120000</v>
      </c>
      <c r="I93" s="52"/>
      <c r="J93" s="52">
        <f>[3]公用!E36</f>
        <v>120000</v>
      </c>
      <c r="K93" s="52"/>
      <c r="L93" s="52"/>
      <c r="M93" s="52"/>
      <c r="N93" s="52"/>
      <c r="O93" s="62"/>
    </row>
    <row r="94" customHeight="1" spans="1:15">
      <c r="A94" s="69" t="s">
        <v>122</v>
      </c>
      <c r="B94" s="49"/>
      <c r="C94" s="49"/>
      <c r="D94" s="49"/>
      <c r="E94" s="49"/>
      <c r="F94" s="51"/>
      <c r="G94" s="51"/>
      <c r="H94" s="52">
        <f t="shared" si="22"/>
        <v>30000</v>
      </c>
      <c r="I94" s="52"/>
      <c r="J94" s="52">
        <f>[3]公用!E37</f>
        <v>30000</v>
      </c>
      <c r="K94" s="52"/>
      <c r="L94" s="52"/>
      <c r="M94" s="52"/>
      <c r="N94" s="52"/>
      <c r="O94" s="62"/>
    </row>
    <row r="95" customHeight="1" spans="1:15">
      <c r="A95" s="69" t="s">
        <v>123</v>
      </c>
      <c r="B95" s="49"/>
      <c r="C95" s="49"/>
      <c r="D95" s="49"/>
      <c r="E95" s="49"/>
      <c r="F95" s="51"/>
      <c r="G95" s="51"/>
      <c r="H95" s="52">
        <f t="shared" si="22"/>
        <v>30000</v>
      </c>
      <c r="I95" s="52"/>
      <c r="J95" s="52">
        <f>[3]公用!E38</f>
        <v>30000</v>
      </c>
      <c r="K95" s="52"/>
      <c r="L95" s="52"/>
      <c r="M95" s="52"/>
      <c r="N95" s="52"/>
      <c r="O95" s="62"/>
    </row>
    <row r="96" customHeight="1" spans="1:15">
      <c r="A96" s="69" t="s">
        <v>124</v>
      </c>
      <c r="B96" s="49"/>
      <c r="C96" s="49"/>
      <c r="D96" s="49"/>
      <c r="E96" s="49"/>
      <c r="F96" s="51"/>
      <c r="G96" s="51"/>
      <c r="H96" s="52">
        <f t="shared" si="22"/>
        <v>30000</v>
      </c>
      <c r="I96" s="52"/>
      <c r="J96" s="52">
        <f>[3]公用!E39</f>
        <v>30000</v>
      </c>
      <c r="K96" s="52"/>
      <c r="L96" s="52"/>
      <c r="M96" s="52"/>
      <c r="N96" s="52"/>
      <c r="O96" s="62"/>
    </row>
    <row r="97" customHeight="1" spans="1:15">
      <c r="A97" s="69" t="s">
        <v>125</v>
      </c>
      <c r="B97" s="49"/>
      <c r="C97" s="49"/>
      <c r="D97" s="49"/>
      <c r="E97" s="49"/>
      <c r="F97" s="51"/>
      <c r="G97" s="51"/>
      <c r="H97" s="52">
        <v>30000</v>
      </c>
      <c r="I97" s="52"/>
      <c r="J97" s="52">
        <v>30000</v>
      </c>
      <c r="K97" s="52"/>
      <c r="L97" s="52"/>
      <c r="M97" s="52"/>
      <c r="N97" s="52"/>
      <c r="O97" s="62"/>
    </row>
    <row r="98" customHeight="1" spans="1:15">
      <c r="A98" s="69" t="s">
        <v>126</v>
      </c>
      <c r="B98" s="56"/>
      <c r="C98" s="56"/>
      <c r="D98" s="56"/>
      <c r="E98" s="56"/>
      <c r="F98" s="51"/>
      <c r="G98" s="51"/>
      <c r="H98" s="52">
        <f t="shared" ref="H98:H100" si="24">SUM(I98:M98)</f>
        <v>0</v>
      </c>
      <c r="I98" s="51"/>
      <c r="J98" s="51"/>
      <c r="K98" s="52"/>
      <c r="L98" s="52"/>
      <c r="M98" s="52"/>
      <c r="N98" s="52"/>
      <c r="O98" s="62"/>
    </row>
    <row r="99" customHeight="1" spans="1:15">
      <c r="A99" s="69" t="s">
        <v>127</v>
      </c>
      <c r="B99" s="56"/>
      <c r="C99" s="56"/>
      <c r="D99" s="56"/>
      <c r="E99" s="56"/>
      <c r="F99" s="51"/>
      <c r="G99" s="51"/>
      <c r="H99" s="52">
        <f t="shared" si="24"/>
        <v>150000</v>
      </c>
      <c r="I99" s="51"/>
      <c r="J99" s="51">
        <v>150000</v>
      </c>
      <c r="K99" s="52"/>
      <c r="L99" s="52"/>
      <c r="M99" s="52"/>
      <c r="N99" s="52"/>
      <c r="O99" s="62"/>
    </row>
    <row r="100" customHeight="1" spans="1:15">
      <c r="A100" s="69" t="s">
        <v>128</v>
      </c>
      <c r="B100" s="56"/>
      <c r="C100" s="56"/>
      <c r="D100" s="56"/>
      <c r="E100" s="56"/>
      <c r="F100" s="51"/>
      <c r="G100" s="51"/>
      <c r="H100" s="52">
        <f t="shared" si="24"/>
        <v>500000</v>
      </c>
      <c r="I100" s="51"/>
      <c r="J100" s="51">
        <v>500000</v>
      </c>
      <c r="K100" s="51"/>
      <c r="L100" s="51"/>
      <c r="M100" s="51"/>
      <c r="N100" s="51"/>
      <c r="O100" s="62"/>
    </row>
    <row r="101" customHeight="1" spans="1:15">
      <c r="A101" s="68" t="s">
        <v>129</v>
      </c>
      <c r="B101" s="49"/>
      <c r="C101" s="49"/>
      <c r="D101" s="49"/>
      <c r="E101" s="49"/>
      <c r="F101" s="51"/>
      <c r="G101" s="51"/>
      <c r="H101" s="52">
        <f t="shared" ref="H101:N101" si="25">SUM(H102:H116)</f>
        <v>30808700</v>
      </c>
      <c r="I101" s="52">
        <f t="shared" si="25"/>
        <v>0</v>
      </c>
      <c r="J101" s="52">
        <f t="shared" si="25"/>
        <v>0</v>
      </c>
      <c r="K101" s="52">
        <f t="shared" si="25"/>
        <v>0</v>
      </c>
      <c r="L101" s="52">
        <f t="shared" si="25"/>
        <v>0</v>
      </c>
      <c r="M101" s="52">
        <f t="shared" si="25"/>
        <v>0</v>
      </c>
      <c r="N101" s="52">
        <f t="shared" si="25"/>
        <v>30808700</v>
      </c>
      <c r="O101" s="62"/>
    </row>
    <row r="102" customHeight="1" spans="1:15">
      <c r="A102" s="55" t="s">
        <v>130</v>
      </c>
      <c r="B102" s="49"/>
      <c r="C102" s="49"/>
      <c r="D102" s="49"/>
      <c r="E102" s="49"/>
      <c r="F102" s="53"/>
      <c r="G102" s="51"/>
      <c r="H102" s="52">
        <f t="shared" ref="H102:H115" si="26">SUM(I102:N102)</f>
        <v>0</v>
      </c>
      <c r="I102" s="51"/>
      <c r="J102" s="51"/>
      <c r="K102" s="51"/>
      <c r="L102" s="51"/>
      <c r="M102" s="74"/>
      <c r="N102" s="51">
        <v>0</v>
      </c>
      <c r="O102" s="75"/>
    </row>
    <row r="103" customHeight="1" spans="1:15">
      <c r="A103" s="55" t="s">
        <v>131</v>
      </c>
      <c r="B103" s="49"/>
      <c r="C103" s="49"/>
      <c r="D103" s="49"/>
      <c r="E103" s="49"/>
      <c r="F103" s="51"/>
      <c r="G103" s="51"/>
      <c r="H103" s="52">
        <f t="shared" si="26"/>
        <v>2000000</v>
      </c>
      <c r="I103" s="51"/>
      <c r="J103" s="51"/>
      <c r="K103" s="51"/>
      <c r="L103" s="51"/>
      <c r="M103" s="74"/>
      <c r="N103" s="51">
        <v>2000000</v>
      </c>
      <c r="O103" s="62"/>
    </row>
    <row r="104" customHeight="1" spans="1:15">
      <c r="A104" s="55" t="s">
        <v>132</v>
      </c>
      <c r="B104" s="49"/>
      <c r="C104" s="49"/>
      <c r="D104" s="49"/>
      <c r="E104" s="49"/>
      <c r="F104" s="51"/>
      <c r="G104" s="51"/>
      <c r="H104" s="52">
        <f t="shared" si="26"/>
        <v>20000</v>
      </c>
      <c r="I104" s="51"/>
      <c r="J104" s="51"/>
      <c r="K104" s="51"/>
      <c r="L104" s="51"/>
      <c r="M104" s="74"/>
      <c r="N104" s="51">
        <v>20000</v>
      </c>
      <c r="O104" s="62"/>
    </row>
    <row r="105" customHeight="1" spans="1:15">
      <c r="A105" s="55" t="s">
        <v>133</v>
      </c>
      <c r="B105" s="49"/>
      <c r="C105" s="49"/>
      <c r="D105" s="49"/>
      <c r="E105" s="49"/>
      <c r="F105" s="51"/>
      <c r="G105" s="51"/>
      <c r="H105" s="52">
        <f t="shared" si="26"/>
        <v>20000</v>
      </c>
      <c r="I105" s="51"/>
      <c r="J105" s="51"/>
      <c r="K105" s="51"/>
      <c r="L105" s="51"/>
      <c r="M105" s="74"/>
      <c r="N105" s="51">
        <v>20000</v>
      </c>
      <c r="O105" s="62"/>
    </row>
    <row r="106" customHeight="1" spans="1:15">
      <c r="A106" s="55" t="s">
        <v>134</v>
      </c>
      <c r="B106" s="49"/>
      <c r="C106" s="49"/>
      <c r="D106" s="49"/>
      <c r="E106" s="49"/>
      <c r="F106" s="51"/>
      <c r="G106" s="51"/>
      <c r="H106" s="52">
        <f t="shared" si="26"/>
        <v>3000000</v>
      </c>
      <c r="I106" s="51"/>
      <c r="J106" s="51"/>
      <c r="K106" s="51"/>
      <c r="L106" s="51"/>
      <c r="M106" s="74"/>
      <c r="N106" s="51">
        <v>3000000</v>
      </c>
      <c r="O106" s="76"/>
    </row>
    <row r="107" customHeight="1" spans="1:15">
      <c r="A107" s="55" t="s">
        <v>135</v>
      </c>
      <c r="B107" s="49"/>
      <c r="C107" s="49"/>
      <c r="D107" s="49"/>
      <c r="E107" s="49"/>
      <c r="F107" s="51"/>
      <c r="G107" s="51"/>
      <c r="H107" s="52">
        <f t="shared" si="26"/>
        <v>6000000</v>
      </c>
      <c r="I107" s="51"/>
      <c r="J107" s="51"/>
      <c r="K107" s="51"/>
      <c r="L107" s="51"/>
      <c r="M107" s="74"/>
      <c r="N107" s="51">
        <v>6000000</v>
      </c>
      <c r="O107" s="62"/>
    </row>
    <row r="108" customHeight="1" spans="1:15">
      <c r="A108" s="55" t="s">
        <v>136</v>
      </c>
      <c r="B108" s="49"/>
      <c r="C108" s="49"/>
      <c r="D108" s="49"/>
      <c r="E108" s="49"/>
      <c r="F108" s="51"/>
      <c r="G108" s="51"/>
      <c r="H108" s="52">
        <f t="shared" si="26"/>
        <v>4800000</v>
      </c>
      <c r="I108" s="51"/>
      <c r="J108" s="51"/>
      <c r="K108" s="51"/>
      <c r="L108" s="51"/>
      <c r="M108" s="74"/>
      <c r="N108" s="51">
        <v>4800000</v>
      </c>
      <c r="O108" s="75"/>
    </row>
    <row r="109" customHeight="1" spans="1:15">
      <c r="A109" s="69" t="s">
        <v>137</v>
      </c>
      <c r="B109" s="49"/>
      <c r="C109" s="49"/>
      <c r="D109" s="49"/>
      <c r="E109" s="49"/>
      <c r="F109" s="51"/>
      <c r="G109" s="51"/>
      <c r="H109" s="52">
        <f t="shared" si="26"/>
        <v>300000</v>
      </c>
      <c r="I109" s="51"/>
      <c r="J109" s="51"/>
      <c r="K109" s="51"/>
      <c r="L109" s="51"/>
      <c r="M109" s="51"/>
      <c r="N109" s="51">
        <f>200000+100000</f>
        <v>300000</v>
      </c>
      <c r="O109" s="62"/>
    </row>
    <row r="110" customHeight="1" spans="1:15">
      <c r="A110" s="70" t="s">
        <v>138</v>
      </c>
      <c r="B110" s="49"/>
      <c r="C110" s="49"/>
      <c r="D110" s="49"/>
      <c r="E110" s="49"/>
      <c r="F110" s="51"/>
      <c r="G110" s="51"/>
      <c r="H110" s="71">
        <f t="shared" si="26"/>
        <v>100000</v>
      </c>
      <c r="I110" s="51"/>
      <c r="J110" s="51"/>
      <c r="K110" s="51"/>
      <c r="L110" s="51"/>
      <c r="M110" s="51"/>
      <c r="N110" s="77">
        <v>100000</v>
      </c>
      <c r="O110" s="62"/>
    </row>
    <row r="111" customHeight="1" spans="1:15">
      <c r="A111" s="70" t="s">
        <v>139</v>
      </c>
      <c r="B111" s="49"/>
      <c r="C111" s="49"/>
      <c r="D111" s="49"/>
      <c r="E111" s="49"/>
      <c r="F111" s="51"/>
      <c r="G111" s="51"/>
      <c r="H111" s="52">
        <f t="shared" si="26"/>
        <v>4500000</v>
      </c>
      <c r="I111" s="51"/>
      <c r="J111" s="51"/>
      <c r="K111" s="51"/>
      <c r="L111" s="51"/>
      <c r="M111" s="51"/>
      <c r="N111" s="51">
        <v>4500000</v>
      </c>
      <c r="O111" s="62"/>
    </row>
    <row r="112" customHeight="1" spans="1:15">
      <c r="A112" s="55" t="s">
        <v>140</v>
      </c>
      <c r="B112" s="49"/>
      <c r="C112" s="49"/>
      <c r="D112" s="49"/>
      <c r="E112" s="49"/>
      <c r="F112" s="51"/>
      <c r="G112" s="51"/>
      <c r="H112" s="52">
        <f t="shared" si="26"/>
        <v>1000000</v>
      </c>
      <c r="I112" s="51"/>
      <c r="J112" s="51"/>
      <c r="K112" s="51"/>
      <c r="L112" s="51"/>
      <c r="M112" s="51"/>
      <c r="N112" s="51">
        <v>1000000</v>
      </c>
      <c r="O112" s="62"/>
    </row>
    <row r="113" customHeight="1" spans="1:15">
      <c r="A113" s="55" t="s">
        <v>141</v>
      </c>
      <c r="B113" s="49"/>
      <c r="C113" s="49"/>
      <c r="D113" s="49"/>
      <c r="E113" s="49"/>
      <c r="F113" s="51"/>
      <c r="G113" s="51"/>
      <c r="H113" s="52">
        <f t="shared" si="26"/>
        <v>8000000</v>
      </c>
      <c r="I113" s="51"/>
      <c r="J113" s="51"/>
      <c r="K113" s="51"/>
      <c r="L113" s="51"/>
      <c r="M113" s="51"/>
      <c r="N113" s="51">
        <v>8000000</v>
      </c>
      <c r="O113" s="75"/>
    </row>
    <row r="114" customHeight="1" spans="1:15">
      <c r="A114" s="72" t="s">
        <v>142</v>
      </c>
      <c r="B114" s="49"/>
      <c r="C114" s="49"/>
      <c r="D114" s="49"/>
      <c r="E114" s="49"/>
      <c r="F114" s="51"/>
      <c r="G114" s="51"/>
      <c r="H114" s="52">
        <f t="shared" si="26"/>
        <v>780000</v>
      </c>
      <c r="I114" s="51"/>
      <c r="J114" s="51"/>
      <c r="K114" s="51"/>
      <c r="L114" s="51"/>
      <c r="M114" s="51"/>
      <c r="N114" s="51">
        <v>780000</v>
      </c>
      <c r="O114" s="62"/>
    </row>
    <row r="115" customHeight="1" spans="1:15">
      <c r="A115" s="55" t="s">
        <v>143</v>
      </c>
      <c r="B115" s="49"/>
      <c r="C115" s="49"/>
      <c r="D115" s="49"/>
      <c r="E115" s="49"/>
      <c r="F115" s="51"/>
      <c r="G115" s="51"/>
      <c r="H115" s="52">
        <f t="shared" si="26"/>
        <v>288700</v>
      </c>
      <c r="I115" s="51"/>
      <c r="J115" s="51"/>
      <c r="K115" s="51"/>
      <c r="L115" s="51"/>
      <c r="M115" s="51"/>
      <c r="N115" s="51">
        <f>208700+80000</f>
        <v>288700</v>
      </c>
      <c r="O115" s="75"/>
    </row>
    <row r="116" customHeight="1" spans="1:15">
      <c r="A116" s="55" t="s">
        <v>144</v>
      </c>
      <c r="B116" s="49"/>
      <c r="C116" s="49"/>
      <c r="D116" s="49"/>
      <c r="E116" s="49"/>
      <c r="F116" s="51"/>
      <c r="G116" s="51"/>
      <c r="H116" s="52"/>
      <c r="I116" s="51"/>
      <c r="J116" s="51"/>
      <c r="K116" s="51"/>
      <c r="L116" s="51"/>
      <c r="M116" s="51"/>
      <c r="N116" s="51"/>
      <c r="O116" s="78"/>
    </row>
    <row r="117" customHeight="1" spans="1:15">
      <c r="A117" s="55"/>
      <c r="B117" s="49"/>
      <c r="C117" s="49"/>
      <c r="D117" s="49"/>
      <c r="E117" s="49"/>
      <c r="F117" s="51"/>
      <c r="G117" s="51"/>
      <c r="H117" s="52"/>
      <c r="I117" s="51"/>
      <c r="J117" s="51"/>
      <c r="K117" s="51"/>
      <c r="L117" s="51"/>
      <c r="M117" s="51"/>
      <c r="N117" s="51"/>
      <c r="O117" s="78"/>
    </row>
    <row r="118" customHeight="1" spans="1:15">
      <c r="A118" s="48" t="s">
        <v>145</v>
      </c>
      <c r="B118" s="49">
        <f>SUM(B120:B121)</f>
        <v>10</v>
      </c>
      <c r="C118" s="49">
        <f>SUM(C120:C121)</f>
        <v>10</v>
      </c>
      <c r="D118" s="49">
        <f>SUM(D119:D121)</f>
        <v>0</v>
      </c>
      <c r="E118" s="49">
        <f>SUM(E119:E121)</f>
        <v>0</v>
      </c>
      <c r="F118" s="51">
        <v>7000000</v>
      </c>
      <c r="G118" s="51">
        <f>H118/B118</f>
        <v>924251.942</v>
      </c>
      <c r="H118" s="52">
        <f>SUM(I118:N118)</f>
        <v>9242519.42</v>
      </c>
      <c r="I118" s="52">
        <f t="shared" ref="I118:N118" si="27">SUM(I120:I121)</f>
        <v>971253.36</v>
      </c>
      <c r="J118" s="52">
        <f t="shared" si="27"/>
        <v>225180.62</v>
      </c>
      <c r="K118" s="52">
        <f t="shared" si="27"/>
        <v>96085.44</v>
      </c>
      <c r="L118" s="52">
        <f t="shared" si="27"/>
        <v>0</v>
      </c>
      <c r="M118" s="52">
        <f t="shared" si="27"/>
        <v>50000</v>
      </c>
      <c r="N118" s="52">
        <f t="shared" si="27"/>
        <v>7900000</v>
      </c>
      <c r="O118" s="62"/>
    </row>
    <row r="119" customHeight="1" spans="1:15">
      <c r="A119" s="50" t="s">
        <v>146</v>
      </c>
      <c r="B119" s="49">
        <f>B120</f>
        <v>10</v>
      </c>
      <c r="C119" s="49">
        <f t="shared" ref="C119:N119" si="28">C120</f>
        <v>10</v>
      </c>
      <c r="D119" s="49">
        <f t="shared" si="28"/>
        <v>0</v>
      </c>
      <c r="E119" s="49">
        <f t="shared" si="28"/>
        <v>0</v>
      </c>
      <c r="F119" s="49">
        <f t="shared" si="28"/>
        <v>0</v>
      </c>
      <c r="G119" s="49">
        <f t="shared" si="28"/>
        <v>134251.942</v>
      </c>
      <c r="H119" s="49">
        <f t="shared" si="28"/>
        <v>1342519.42</v>
      </c>
      <c r="I119" s="49">
        <f t="shared" si="28"/>
        <v>971253.36</v>
      </c>
      <c r="J119" s="49">
        <f t="shared" si="28"/>
        <v>225180.62</v>
      </c>
      <c r="K119" s="49">
        <f t="shared" si="28"/>
        <v>96085.44</v>
      </c>
      <c r="L119" s="49">
        <f t="shared" si="28"/>
        <v>0</v>
      </c>
      <c r="M119" s="49">
        <f t="shared" si="28"/>
        <v>50000</v>
      </c>
      <c r="N119" s="49">
        <f t="shared" si="28"/>
        <v>0</v>
      </c>
      <c r="O119" s="64"/>
    </row>
    <row r="120" customHeight="1" spans="1:15">
      <c r="A120" s="50" t="s">
        <v>147</v>
      </c>
      <c r="B120" s="49">
        <f>SUM(C120:D120)</f>
        <v>10</v>
      </c>
      <c r="C120" s="49">
        <f>[3]人员!B52</f>
        <v>10</v>
      </c>
      <c r="D120" s="49">
        <f>[3]补助!B50</f>
        <v>0</v>
      </c>
      <c r="E120" s="49">
        <f>[3]公用!B54</f>
        <v>0</v>
      </c>
      <c r="F120" s="51"/>
      <c r="G120" s="51">
        <f>H120/B120</f>
        <v>134251.942</v>
      </c>
      <c r="H120" s="52">
        <f>'[2]2017年预算'!$H$71</f>
        <v>1342519.42</v>
      </c>
      <c r="I120" s="52">
        <f>'[2]2017年预算'!$I$71</f>
        <v>971253.36</v>
      </c>
      <c r="J120" s="52">
        <f>'[2]2017年预算'!$J$71</f>
        <v>225180.62</v>
      </c>
      <c r="K120" s="52">
        <f>'[2]2017年预算'!$K$71</f>
        <v>96085.44</v>
      </c>
      <c r="L120" s="52">
        <f>[3]司法局!D81</f>
        <v>0</v>
      </c>
      <c r="M120" s="52">
        <f>[3]司法局!D86</f>
        <v>50000</v>
      </c>
      <c r="N120" s="52"/>
      <c r="O120" s="64" t="s">
        <v>148</v>
      </c>
    </row>
    <row r="121" customHeight="1" spans="1:15">
      <c r="A121" s="50" t="s">
        <v>149</v>
      </c>
      <c r="B121" s="49"/>
      <c r="C121" s="49"/>
      <c r="D121" s="49"/>
      <c r="E121" s="49"/>
      <c r="F121" s="51"/>
      <c r="G121" s="51"/>
      <c r="H121" s="52">
        <f t="shared" ref="H121:H126" si="29">SUM(I121:N121)</f>
        <v>7900000</v>
      </c>
      <c r="I121" s="52">
        <f t="shared" ref="I121:L121" si="30">SUM(I122:I126)</f>
        <v>0</v>
      </c>
      <c r="J121" s="52">
        <f t="shared" si="30"/>
        <v>0</v>
      </c>
      <c r="K121" s="52">
        <f t="shared" si="30"/>
        <v>0</v>
      </c>
      <c r="L121" s="52">
        <f t="shared" si="30"/>
        <v>0</v>
      </c>
      <c r="M121" s="74"/>
      <c r="N121" s="52">
        <f>SUM(N122:N126)</f>
        <v>7900000</v>
      </c>
      <c r="O121" s="62"/>
    </row>
    <row r="122" customHeight="1" spans="1:15">
      <c r="A122" s="67" t="s">
        <v>150</v>
      </c>
      <c r="B122" s="49"/>
      <c r="C122" s="49"/>
      <c r="D122" s="49"/>
      <c r="E122" s="49"/>
      <c r="F122" s="51"/>
      <c r="G122" s="51"/>
      <c r="H122" s="52">
        <f t="shared" si="29"/>
        <v>1000000</v>
      </c>
      <c r="I122" s="51"/>
      <c r="J122" s="51"/>
      <c r="K122" s="51"/>
      <c r="L122" s="51"/>
      <c r="M122" s="74"/>
      <c r="N122" s="51">
        <v>1000000</v>
      </c>
      <c r="O122" s="79"/>
    </row>
    <row r="123" customHeight="1" spans="1:15">
      <c r="A123" s="55" t="s">
        <v>151</v>
      </c>
      <c r="B123" s="49"/>
      <c r="C123" s="49"/>
      <c r="D123" s="49"/>
      <c r="E123" s="49"/>
      <c r="F123" s="51"/>
      <c r="G123" s="51"/>
      <c r="H123" s="52">
        <f t="shared" si="29"/>
        <v>900000</v>
      </c>
      <c r="I123" s="51"/>
      <c r="J123" s="51"/>
      <c r="K123" s="51"/>
      <c r="L123" s="51"/>
      <c r="M123" s="74"/>
      <c r="N123" s="51">
        <v>900000</v>
      </c>
      <c r="O123" s="79"/>
    </row>
    <row r="124" customHeight="1" spans="1:15">
      <c r="A124" s="55" t="s">
        <v>152</v>
      </c>
      <c r="B124" s="49"/>
      <c r="C124" s="49"/>
      <c r="D124" s="49"/>
      <c r="E124" s="49"/>
      <c r="F124" s="51"/>
      <c r="G124" s="51"/>
      <c r="H124" s="52">
        <f t="shared" si="29"/>
        <v>5000000</v>
      </c>
      <c r="I124" s="51"/>
      <c r="J124" s="51"/>
      <c r="K124" s="51"/>
      <c r="L124" s="51"/>
      <c r="M124" s="74"/>
      <c r="N124" s="51">
        <v>5000000</v>
      </c>
      <c r="O124" s="62"/>
    </row>
    <row r="125" customHeight="1" spans="1:15">
      <c r="A125" s="72" t="s">
        <v>153</v>
      </c>
      <c r="B125" s="49"/>
      <c r="C125" s="49"/>
      <c r="D125" s="49"/>
      <c r="E125" s="49"/>
      <c r="F125" s="51"/>
      <c r="G125" s="51"/>
      <c r="H125" s="52">
        <f t="shared" si="29"/>
        <v>1000000</v>
      </c>
      <c r="I125" s="51"/>
      <c r="J125" s="51"/>
      <c r="K125" s="51"/>
      <c r="L125" s="51"/>
      <c r="M125" s="74"/>
      <c r="N125" s="51">
        <v>1000000</v>
      </c>
      <c r="O125" s="62"/>
    </row>
    <row r="126" customHeight="1" spans="1:15">
      <c r="A126" s="55"/>
      <c r="B126" s="49"/>
      <c r="C126" s="49"/>
      <c r="D126" s="49"/>
      <c r="E126" s="49"/>
      <c r="F126" s="51"/>
      <c r="G126" s="51"/>
      <c r="H126" s="52">
        <f t="shared" si="29"/>
        <v>0</v>
      </c>
      <c r="I126" s="51"/>
      <c r="J126" s="51"/>
      <c r="K126" s="51"/>
      <c r="L126" s="51"/>
      <c r="M126" s="51"/>
      <c r="N126" s="51"/>
      <c r="O126" s="62"/>
    </row>
    <row r="127" customHeight="1" spans="1:15">
      <c r="A127" s="55"/>
      <c r="B127" s="49"/>
      <c r="C127" s="49"/>
      <c r="D127" s="49"/>
      <c r="E127" s="49"/>
      <c r="F127" s="51"/>
      <c r="G127" s="51"/>
      <c r="H127" s="52">
        <f>SUM(I127:M127)</f>
        <v>0</v>
      </c>
      <c r="I127" s="51"/>
      <c r="J127" s="51"/>
      <c r="K127" s="51"/>
      <c r="L127" s="51"/>
      <c r="M127" s="51"/>
      <c r="N127" s="51"/>
      <c r="O127" s="62"/>
    </row>
    <row r="128" customHeight="1" spans="1:15">
      <c r="A128" s="48" t="s">
        <v>154</v>
      </c>
      <c r="B128" s="73">
        <f>B129+B133+B150</f>
        <v>1974</v>
      </c>
      <c r="C128" s="73">
        <f t="shared" ref="C128:N128" si="31">C129+C133+C150</f>
        <v>1101</v>
      </c>
      <c r="D128" s="73">
        <f t="shared" si="31"/>
        <v>873</v>
      </c>
      <c r="E128" s="73">
        <f t="shared" si="31"/>
        <v>0</v>
      </c>
      <c r="F128" s="73">
        <v>160000000</v>
      </c>
      <c r="G128" s="62">
        <f t="shared" ref="G128:G132" si="32">H128/B128</f>
        <v>87328.6351975684</v>
      </c>
      <c r="H128" s="73">
        <f t="shared" si="31"/>
        <v>172386725.88</v>
      </c>
      <c r="I128" s="73">
        <f t="shared" si="31"/>
        <v>91173229.3</v>
      </c>
      <c r="J128" s="73">
        <f t="shared" si="31"/>
        <v>9339928.92</v>
      </c>
      <c r="K128" s="73">
        <f t="shared" si="31"/>
        <v>59864210.66</v>
      </c>
      <c r="L128" s="73">
        <f t="shared" si="31"/>
        <v>0</v>
      </c>
      <c r="M128" s="73">
        <f t="shared" si="31"/>
        <v>95000</v>
      </c>
      <c r="N128" s="73">
        <f t="shared" si="31"/>
        <v>11914357</v>
      </c>
      <c r="O128" s="62"/>
    </row>
    <row r="129" customHeight="1" spans="1:15">
      <c r="A129" s="48" t="s">
        <v>155</v>
      </c>
      <c r="B129" s="73">
        <f>B130+B131+B132</f>
        <v>82</v>
      </c>
      <c r="C129" s="73">
        <f t="shared" ref="C129:N129" si="33">C130+C131+C132</f>
        <v>18</v>
      </c>
      <c r="D129" s="73">
        <f t="shared" si="33"/>
        <v>64</v>
      </c>
      <c r="E129" s="73">
        <f t="shared" si="33"/>
        <v>0</v>
      </c>
      <c r="F129" s="73">
        <f t="shared" si="33"/>
        <v>0</v>
      </c>
      <c r="G129" s="62">
        <f t="shared" si="32"/>
        <v>65629.2812195122</v>
      </c>
      <c r="H129" s="73">
        <f t="shared" si="33"/>
        <v>5381601.06</v>
      </c>
      <c r="I129" s="73">
        <f t="shared" si="33"/>
        <v>1710154.34</v>
      </c>
      <c r="J129" s="73">
        <f t="shared" si="33"/>
        <v>319335.82</v>
      </c>
      <c r="K129" s="73">
        <f t="shared" si="33"/>
        <v>3257110.9</v>
      </c>
      <c r="L129" s="73">
        <f t="shared" si="33"/>
        <v>0</v>
      </c>
      <c r="M129" s="73">
        <f t="shared" si="33"/>
        <v>95000</v>
      </c>
      <c r="N129" s="73">
        <f t="shared" si="33"/>
        <v>0</v>
      </c>
      <c r="O129" s="62"/>
    </row>
    <row r="130" customHeight="1" spans="1:16">
      <c r="A130" s="50" t="s">
        <v>156</v>
      </c>
      <c r="B130" s="49">
        <f t="shared" ref="B130:B132" si="34">SUM(C130:D130)</f>
        <v>7</v>
      </c>
      <c r="C130" s="49">
        <f>[3]人员!B55</f>
        <v>7</v>
      </c>
      <c r="D130" s="49">
        <f>[3]补助!B53</f>
        <v>0</v>
      </c>
      <c r="E130" s="49">
        <f>[3]公用!B57</f>
        <v>0</v>
      </c>
      <c r="F130" s="80"/>
      <c r="G130" s="62">
        <f t="shared" si="32"/>
        <v>105957.237142857</v>
      </c>
      <c r="H130" s="52">
        <f>'[2]2017年预算'!$H$80</f>
        <v>741700.66</v>
      </c>
      <c r="I130" s="52">
        <f>'[2]2017年预算'!$I$80</f>
        <v>493879.74</v>
      </c>
      <c r="J130" s="52">
        <f>'[2]2017年预算'!$J$80</f>
        <v>149963.96</v>
      </c>
      <c r="K130" s="52">
        <f>'[2]2017年预算'!$K$80</f>
        <v>47856.96</v>
      </c>
      <c r="L130" s="52">
        <f>[3]教育局!D81</f>
        <v>0</v>
      </c>
      <c r="M130" s="52">
        <f>[3]教育局!D86</f>
        <v>50000</v>
      </c>
      <c r="N130" s="52"/>
      <c r="O130" s="64" t="s">
        <v>157</v>
      </c>
      <c r="P130" s="91"/>
    </row>
    <row r="131" customHeight="1" spans="1:15">
      <c r="A131" s="50" t="s">
        <v>158</v>
      </c>
      <c r="B131" s="49">
        <f t="shared" si="34"/>
        <v>17</v>
      </c>
      <c r="C131" s="49">
        <f>[3]人员!B57</f>
        <v>11</v>
      </c>
      <c r="D131" s="49">
        <f>[3]补助!B55</f>
        <v>6</v>
      </c>
      <c r="E131" s="49">
        <f>[3]公用!B59</f>
        <v>0</v>
      </c>
      <c r="F131" s="51"/>
      <c r="G131" s="62">
        <f t="shared" si="32"/>
        <v>113489.489411765</v>
      </c>
      <c r="H131" s="52">
        <f>'[2]2017年预算'!$H$81</f>
        <v>1929321.32</v>
      </c>
      <c r="I131" s="52">
        <f>'[2]2017年预算'!$I$81</f>
        <v>1216274.6</v>
      </c>
      <c r="J131" s="52">
        <f>'[2]2017年预算'!$J$81</f>
        <v>169371.86</v>
      </c>
      <c r="K131" s="52">
        <f>'[2]2017年预算'!$K$81</f>
        <v>498674.86</v>
      </c>
      <c r="L131" s="52">
        <f>[3]教研室!D80</f>
        <v>0</v>
      </c>
      <c r="M131" s="52">
        <f>[3]教研室!D85</f>
        <v>45000</v>
      </c>
      <c r="N131" s="52"/>
      <c r="O131" s="64" t="s">
        <v>159</v>
      </c>
    </row>
    <row r="132" customHeight="1" spans="1:15">
      <c r="A132" s="50" t="s">
        <v>160</v>
      </c>
      <c r="B132" s="49">
        <f t="shared" si="34"/>
        <v>58</v>
      </c>
      <c r="C132" s="49"/>
      <c r="D132" s="49">
        <f>[3]补助!B71</f>
        <v>58</v>
      </c>
      <c r="E132" s="49"/>
      <c r="F132" s="51"/>
      <c r="G132" s="62">
        <f t="shared" si="32"/>
        <v>46734.1220689655</v>
      </c>
      <c r="H132" s="52">
        <f t="shared" ref="H132:H148" si="35">SUM(I132:M132)</f>
        <v>2710579.08</v>
      </c>
      <c r="I132" s="52"/>
      <c r="J132" s="52"/>
      <c r="K132" s="52">
        <f>[3]补助!C71</f>
        <v>2710579.08</v>
      </c>
      <c r="L132" s="52"/>
      <c r="M132" s="52"/>
      <c r="N132" s="52"/>
      <c r="O132" s="62"/>
    </row>
    <row r="133" customHeight="1" spans="1:15">
      <c r="A133" s="50" t="s">
        <v>161</v>
      </c>
      <c r="B133" s="49">
        <f>SUM(B134:B148)</f>
        <v>1892</v>
      </c>
      <c r="C133" s="49">
        <f t="shared" ref="C133:N133" si="36">SUM(C134:C148)</f>
        <v>1083</v>
      </c>
      <c r="D133" s="49">
        <f t="shared" si="36"/>
        <v>809</v>
      </c>
      <c r="E133" s="49">
        <f t="shared" si="36"/>
        <v>0</v>
      </c>
      <c r="F133" s="49">
        <f t="shared" si="36"/>
        <v>0</v>
      </c>
      <c r="G133" s="49">
        <f t="shared" si="36"/>
        <v>1199172.03992458</v>
      </c>
      <c r="H133" s="49">
        <f t="shared" si="36"/>
        <v>155090767.82</v>
      </c>
      <c r="I133" s="49">
        <f t="shared" si="36"/>
        <v>89463074.96</v>
      </c>
      <c r="J133" s="49">
        <f t="shared" si="36"/>
        <v>9020593.1</v>
      </c>
      <c r="K133" s="49">
        <f t="shared" si="36"/>
        <v>56607099.76</v>
      </c>
      <c r="L133" s="49">
        <f t="shared" si="36"/>
        <v>0</v>
      </c>
      <c r="M133" s="49">
        <f t="shared" si="36"/>
        <v>0</v>
      </c>
      <c r="N133" s="49">
        <f t="shared" si="36"/>
        <v>0</v>
      </c>
      <c r="O133" s="64"/>
    </row>
    <row r="134" customHeight="1" spans="1:15">
      <c r="A134" s="50" t="s">
        <v>162</v>
      </c>
      <c r="B134" s="49">
        <f t="shared" ref="B134:B148" si="37">SUM(C134:D134)</f>
        <v>212</v>
      </c>
      <c r="C134" s="49">
        <f>[3]人员!B58</f>
        <v>135</v>
      </c>
      <c r="D134" s="49">
        <f>[3]补助!B56</f>
        <v>77</v>
      </c>
      <c r="E134" s="49">
        <f>[3]公用!B60</f>
        <v>0</v>
      </c>
      <c r="F134" s="51"/>
      <c r="G134" s="62">
        <f t="shared" ref="G134:G148" si="38">H134/B134</f>
        <v>80710.1305660377</v>
      </c>
      <c r="H134" s="52">
        <f t="shared" si="35"/>
        <v>17110547.68</v>
      </c>
      <c r="I134" s="52">
        <f>'[2]2017年预算'!$I$82</f>
        <v>10499900.74</v>
      </c>
      <c r="J134" s="52">
        <f>'[2]2017年预算'!$J$82</f>
        <v>1135032.08</v>
      </c>
      <c r="K134" s="52">
        <f>'[2]2017年预算'!$K$82</f>
        <v>5475614.86</v>
      </c>
      <c r="L134" s="52">
        <f>[3]中山!D80</f>
        <v>0</v>
      </c>
      <c r="M134" s="52">
        <f>[3]中山!D85</f>
        <v>0</v>
      </c>
      <c r="N134" s="52"/>
      <c r="O134" s="62"/>
    </row>
    <row r="135" customHeight="1" spans="1:15">
      <c r="A135" s="50" t="s">
        <v>163</v>
      </c>
      <c r="B135" s="49">
        <f t="shared" si="37"/>
        <v>151</v>
      </c>
      <c r="C135" s="49">
        <f>[3]人员!B59</f>
        <v>66</v>
      </c>
      <c r="D135" s="49">
        <f>[3]补助!B57</f>
        <v>85</v>
      </c>
      <c r="E135" s="49">
        <f>[3]公用!B61</f>
        <v>0</v>
      </c>
      <c r="F135" s="51"/>
      <c r="G135" s="62">
        <f t="shared" si="38"/>
        <v>75751.6252980132</v>
      </c>
      <c r="H135" s="52">
        <f t="shared" si="35"/>
        <v>11438495.42</v>
      </c>
      <c r="I135" s="52">
        <f>'[2]2017年预算'!$I$83</f>
        <v>5403674.7</v>
      </c>
      <c r="J135" s="52">
        <f>'[2]2017年预算'!$J$83</f>
        <v>521185.92</v>
      </c>
      <c r="K135" s="52">
        <f>'[2]2017年预算'!$K$83</f>
        <v>5513634.8</v>
      </c>
      <c r="L135" s="52">
        <f>[3]武汉路!D80</f>
        <v>0</v>
      </c>
      <c r="M135" s="52">
        <f>[3]武汉路!D85</f>
        <v>0</v>
      </c>
      <c r="N135" s="52"/>
      <c r="O135" s="62"/>
    </row>
    <row r="136" customHeight="1" spans="1:15">
      <c r="A136" s="50" t="s">
        <v>164</v>
      </c>
      <c r="B136" s="49">
        <f t="shared" si="37"/>
        <v>102</v>
      </c>
      <c r="C136" s="49">
        <f>[3]人员!B60</f>
        <v>40</v>
      </c>
      <c r="D136" s="49">
        <f>[3]补助!B58</f>
        <v>62</v>
      </c>
      <c r="E136" s="49">
        <f>[3]公用!B62</f>
        <v>0</v>
      </c>
      <c r="F136" s="51"/>
      <c r="G136" s="62">
        <f t="shared" si="38"/>
        <v>71598.8817647059</v>
      </c>
      <c r="H136" s="52">
        <f t="shared" si="35"/>
        <v>7303085.94</v>
      </c>
      <c r="I136" s="52">
        <f>'[2]2017年预算'!$I$84</f>
        <v>2981542.42</v>
      </c>
      <c r="J136" s="52">
        <f>'[2]2017年预算'!$J$84</f>
        <v>354494.74</v>
      </c>
      <c r="K136" s="52">
        <f>'[2]2017年预算'!$K$84</f>
        <v>3967048.78</v>
      </c>
      <c r="L136" s="52">
        <f>[3]老虎头!D80</f>
        <v>0</v>
      </c>
      <c r="M136" s="52">
        <f>[3]老虎头!D85</f>
        <v>0</v>
      </c>
      <c r="N136" s="52"/>
      <c r="O136" s="62"/>
    </row>
    <row r="137" customHeight="1" spans="1:15">
      <c r="A137" s="50" t="s">
        <v>165</v>
      </c>
      <c r="B137" s="49">
        <f t="shared" si="37"/>
        <v>107</v>
      </c>
      <c r="C137" s="49">
        <f>[3]人员!B61</f>
        <v>41</v>
      </c>
      <c r="D137" s="49">
        <f>[3]补助!B59</f>
        <v>66</v>
      </c>
      <c r="E137" s="49">
        <f>[3]公用!B63</f>
        <v>0</v>
      </c>
      <c r="F137" s="51"/>
      <c r="G137" s="62">
        <f t="shared" si="38"/>
        <v>75922.2487850467</v>
      </c>
      <c r="H137" s="52">
        <f t="shared" si="35"/>
        <v>8123680.62</v>
      </c>
      <c r="I137" s="52">
        <f>'[2]2017年预算'!$I$85</f>
        <v>3561363.24</v>
      </c>
      <c r="J137" s="52">
        <f>'[2]2017年预算'!$J$85</f>
        <v>376679.84</v>
      </c>
      <c r="K137" s="52">
        <f>'[2]2017年预算'!$K$85</f>
        <v>4185637.54</v>
      </c>
      <c r="L137" s="52">
        <f>[3]英才!D80</f>
        <v>0</v>
      </c>
      <c r="M137" s="52">
        <f>[3]英才!D85</f>
        <v>0</v>
      </c>
      <c r="N137" s="52"/>
      <c r="O137" s="62"/>
    </row>
    <row r="138" customHeight="1" spans="1:15">
      <c r="A138" s="50" t="s">
        <v>166</v>
      </c>
      <c r="B138" s="49">
        <f t="shared" si="37"/>
        <v>101</v>
      </c>
      <c r="C138" s="49">
        <f>[3]人员!B62</f>
        <v>56</v>
      </c>
      <c r="D138" s="49">
        <f>[3]补助!B60</f>
        <v>45</v>
      </c>
      <c r="E138" s="49">
        <f>[3]公用!B64</f>
        <v>0</v>
      </c>
      <c r="F138" s="51"/>
      <c r="G138" s="62">
        <f t="shared" si="38"/>
        <v>80162.6641584158</v>
      </c>
      <c r="H138" s="52">
        <f t="shared" si="35"/>
        <v>8096429.08</v>
      </c>
      <c r="I138" s="52">
        <f>'[2]2017年预算'!$I$86</f>
        <v>4530562.34</v>
      </c>
      <c r="J138" s="52">
        <f>'[2]2017年预算'!$J$86</f>
        <v>469799.84</v>
      </c>
      <c r="K138" s="52">
        <f>'[2]2017年预算'!$K$86</f>
        <v>3096066.9</v>
      </c>
      <c r="L138" s="52">
        <f>[3]市府路!D80</f>
        <v>0</v>
      </c>
      <c r="M138" s="52">
        <f>[3]市府路!D85</f>
        <v>0</v>
      </c>
      <c r="N138" s="52"/>
      <c r="O138" s="62"/>
    </row>
    <row r="139" customHeight="1" spans="1:15">
      <c r="A139" s="50" t="s">
        <v>167</v>
      </c>
      <c r="B139" s="49">
        <f t="shared" si="37"/>
        <v>132</v>
      </c>
      <c r="C139" s="49">
        <f>[3]人员!B63</f>
        <v>66</v>
      </c>
      <c r="D139" s="49">
        <f>[3]补助!B61</f>
        <v>66</v>
      </c>
      <c r="E139" s="49">
        <f>[3]公用!B65</f>
        <v>0</v>
      </c>
      <c r="F139" s="51"/>
      <c r="G139" s="62">
        <f t="shared" si="38"/>
        <v>79649.443030303</v>
      </c>
      <c r="H139" s="52">
        <f t="shared" si="35"/>
        <v>10513726.48</v>
      </c>
      <c r="I139" s="52">
        <f>'[2]2017年预算'!$I$87</f>
        <v>5540499.98</v>
      </c>
      <c r="J139" s="52">
        <f>'[2]2017年预算'!$J$87</f>
        <v>542246.54</v>
      </c>
      <c r="K139" s="52">
        <f>'[2]2017年预算'!$K$87</f>
        <v>4430979.96</v>
      </c>
      <c r="L139" s="52">
        <f>[3]沈家营!D80</f>
        <v>0</v>
      </c>
      <c r="M139" s="52">
        <f>[3]沈家营!D85</f>
        <v>0</v>
      </c>
      <c r="N139" s="52"/>
      <c r="O139" s="62"/>
    </row>
    <row r="140" customHeight="1" spans="1:15">
      <c r="A140" s="50" t="s">
        <v>168</v>
      </c>
      <c r="B140" s="49">
        <f t="shared" si="37"/>
        <v>183</v>
      </c>
      <c r="C140" s="49">
        <f>[3]人员!B64</f>
        <v>106</v>
      </c>
      <c r="D140" s="49">
        <f>[3]补助!B62</f>
        <v>77</v>
      </c>
      <c r="E140" s="49">
        <f>[3]公用!B66</f>
        <v>0</v>
      </c>
      <c r="F140" s="51"/>
      <c r="G140" s="62">
        <f t="shared" si="38"/>
        <v>79178.9231693989</v>
      </c>
      <c r="H140" s="52">
        <f t="shared" si="35"/>
        <v>14489742.94</v>
      </c>
      <c r="I140" s="52">
        <f>'[2]2017年预算'!$I$88</f>
        <v>8373491.16</v>
      </c>
      <c r="J140" s="52">
        <f>'[2]2017年预算'!$J$88</f>
        <v>885455.16</v>
      </c>
      <c r="K140" s="52">
        <f>'[2]2017年预算'!$K$88</f>
        <v>5230796.62</v>
      </c>
      <c r="L140" s="52">
        <f>[3]广小!D80</f>
        <v>0</v>
      </c>
      <c r="M140" s="52">
        <f>[3]广小!D85</f>
        <v>0</v>
      </c>
      <c r="N140" s="52"/>
      <c r="O140" s="62"/>
    </row>
    <row r="141" customHeight="1" spans="1:15">
      <c r="A141" s="50" t="s">
        <v>169</v>
      </c>
      <c r="B141" s="49">
        <f t="shared" si="37"/>
        <v>68</v>
      </c>
      <c r="C141" s="49">
        <f>[3]人员!B69</f>
        <v>47</v>
      </c>
      <c r="D141" s="49">
        <f>[3]补助!B67</f>
        <v>21</v>
      </c>
      <c r="E141" s="49">
        <f>[3]公用!B71</f>
        <v>0</v>
      </c>
      <c r="F141" s="51"/>
      <c r="G141" s="62">
        <f t="shared" si="38"/>
        <v>76189.6055882353</v>
      </c>
      <c r="H141" s="52">
        <f t="shared" si="35"/>
        <v>5180893.18</v>
      </c>
      <c r="I141" s="52">
        <f>'[2]2017年预算'!$I$93</f>
        <v>3271777.66</v>
      </c>
      <c r="J141" s="52">
        <f>'[2]2017年预算'!$J$93</f>
        <v>345689.02</v>
      </c>
      <c r="K141" s="52">
        <f>[3]补助!C67</f>
        <v>1563426.5</v>
      </c>
      <c r="L141" s="52">
        <f>[3]江北学校!D80</f>
        <v>0</v>
      </c>
      <c r="M141" s="52">
        <f>[3]江北学校!D85</f>
        <v>0</v>
      </c>
      <c r="N141" s="52"/>
      <c r="O141" s="62"/>
    </row>
    <row r="142" customHeight="1" spans="1:15">
      <c r="A142" s="50" t="s">
        <v>170</v>
      </c>
      <c r="B142" s="49">
        <f t="shared" si="37"/>
        <v>39</v>
      </c>
      <c r="C142" s="49">
        <f>[3]人员!B70</f>
        <v>22</v>
      </c>
      <c r="D142" s="49">
        <f>[3]补助!B68</f>
        <v>17</v>
      </c>
      <c r="E142" s="49">
        <f>[3]公用!B72</f>
        <v>0</v>
      </c>
      <c r="F142" s="51"/>
      <c r="G142" s="62">
        <f t="shared" si="38"/>
        <v>72160.1287179487</v>
      </c>
      <c r="H142" s="52">
        <f t="shared" si="35"/>
        <v>2814245.02</v>
      </c>
      <c r="I142" s="52">
        <f>'[2]2017年预算'!$I$94</f>
        <v>1868680.78</v>
      </c>
      <c r="J142" s="52">
        <f>'[2]2017年预算'!$J$94</f>
        <v>170520.58</v>
      </c>
      <c r="K142" s="52">
        <f>[3]补助!C68</f>
        <v>775043.66</v>
      </c>
      <c r="L142" s="52">
        <f>[3]楠竹林!D80</f>
        <v>0</v>
      </c>
      <c r="M142" s="52">
        <f>[3]楠竹林!D85</f>
        <v>0</v>
      </c>
      <c r="N142" s="52"/>
      <c r="O142" s="62"/>
    </row>
    <row r="143" customHeight="1" spans="1:15">
      <c r="A143" s="50" t="s">
        <v>171</v>
      </c>
      <c r="B143" s="49">
        <f t="shared" si="37"/>
        <v>59</v>
      </c>
      <c r="C143" s="49">
        <f>[3]人员!B71</f>
        <v>29</v>
      </c>
      <c r="D143" s="49">
        <f>[3]补助!B69</f>
        <v>30</v>
      </c>
      <c r="E143" s="49">
        <v>0</v>
      </c>
      <c r="F143" s="51"/>
      <c r="G143" s="62">
        <f t="shared" si="38"/>
        <v>76526.9786440678</v>
      </c>
      <c r="H143" s="52">
        <f t="shared" si="35"/>
        <v>4515091.74</v>
      </c>
      <c r="I143" s="52">
        <f>'[2]2017年预算'!$I$95</f>
        <v>2295989.38</v>
      </c>
      <c r="J143" s="52">
        <f>'[2]2017年预算'!$J$95</f>
        <v>244264.1</v>
      </c>
      <c r="K143" s="52">
        <f>[3]补助!C69</f>
        <v>1974838.26</v>
      </c>
      <c r="L143" s="52">
        <f>[3]花湖小学!D80</f>
        <v>0</v>
      </c>
      <c r="M143" s="52">
        <f>[3]花湖小学!D85</f>
        <v>0</v>
      </c>
      <c r="N143" s="52"/>
      <c r="O143" s="75"/>
    </row>
    <row r="144" customHeight="1" spans="1:15">
      <c r="A144" s="50" t="s">
        <v>172</v>
      </c>
      <c r="B144" s="49">
        <f t="shared" si="37"/>
        <v>50</v>
      </c>
      <c r="C144" s="49">
        <f>[3]人员!B72</f>
        <v>24</v>
      </c>
      <c r="D144" s="49">
        <f>[3]补助!B70</f>
        <v>26</v>
      </c>
      <c r="E144" s="49">
        <v>0</v>
      </c>
      <c r="F144" s="51"/>
      <c r="G144" s="62">
        <f t="shared" si="38"/>
        <v>76727.7856</v>
      </c>
      <c r="H144" s="52">
        <f t="shared" si="35"/>
        <v>3836389.28</v>
      </c>
      <c r="I144" s="52">
        <f>'[2]2017年预算'!$I$96</f>
        <v>1909635.9</v>
      </c>
      <c r="J144" s="52">
        <f>'[2]2017年预算'!$J$96</f>
        <v>197036.56</v>
      </c>
      <c r="K144" s="52">
        <f>[3]补助!C70</f>
        <v>1729716.82</v>
      </c>
      <c r="L144" s="52">
        <f>[3]武黄路小学!D80</f>
        <v>0</v>
      </c>
      <c r="M144" s="52">
        <f>[3]武黄路小学!D85</f>
        <v>0</v>
      </c>
      <c r="N144" s="52"/>
      <c r="O144" s="75"/>
    </row>
    <row r="145" customHeight="1" spans="1:15">
      <c r="A145" s="50" t="s">
        <v>173</v>
      </c>
      <c r="B145" s="49">
        <f t="shared" si="37"/>
        <v>169</v>
      </c>
      <c r="C145" s="49">
        <f>[3]人员!B65</f>
        <v>121</v>
      </c>
      <c r="D145" s="49">
        <f>[3]补助!B63</f>
        <v>48</v>
      </c>
      <c r="E145" s="49">
        <f>[3]公用!B67</f>
        <v>0</v>
      </c>
      <c r="F145" s="51"/>
      <c r="G145" s="62">
        <f t="shared" si="38"/>
        <v>93273.4221301775</v>
      </c>
      <c r="H145" s="52">
        <f t="shared" si="35"/>
        <v>15763208.34</v>
      </c>
      <c r="I145" s="52">
        <f>'[2]2017年预算'!$I$89</f>
        <v>10769392.94</v>
      </c>
      <c r="J145" s="52">
        <f>'[2]2017年预算'!$J$89</f>
        <v>1020048.2</v>
      </c>
      <c r="K145" s="52">
        <f>[3]补助!C63</f>
        <v>3973767.2</v>
      </c>
      <c r="L145" s="52">
        <f>[3]八中!D80</f>
        <v>0</v>
      </c>
      <c r="M145" s="52">
        <f>[3]八中!D85</f>
        <v>0</v>
      </c>
      <c r="N145" s="52"/>
      <c r="O145" s="62"/>
    </row>
    <row r="146" customHeight="1" spans="1:15">
      <c r="A146" s="50" t="s">
        <v>174</v>
      </c>
      <c r="B146" s="49">
        <f t="shared" si="37"/>
        <v>255</v>
      </c>
      <c r="C146" s="49">
        <f>[3]人员!B66</f>
        <v>179</v>
      </c>
      <c r="D146" s="49">
        <f>[3]补助!B64</f>
        <v>76</v>
      </c>
      <c r="E146" s="49">
        <f>[3]公用!B68</f>
        <v>0</v>
      </c>
      <c r="F146" s="51"/>
      <c r="G146" s="62">
        <f t="shared" si="38"/>
        <v>91241.8038431373</v>
      </c>
      <c r="H146" s="52">
        <f t="shared" si="35"/>
        <v>23266659.98</v>
      </c>
      <c r="I146" s="52">
        <f>'[2]2017年预算'!$I$90</f>
        <v>15303367.8</v>
      </c>
      <c r="J146" s="52">
        <f>'[2]2017年预算'!$J$90</f>
        <v>1524779.22</v>
      </c>
      <c r="K146" s="52">
        <f>[3]补助!C64</f>
        <v>6438512.96</v>
      </c>
      <c r="L146" s="52">
        <f>[3]十四中!D80</f>
        <v>0</v>
      </c>
      <c r="M146" s="52">
        <f>[3]十四中!D85</f>
        <v>0</v>
      </c>
      <c r="N146" s="52"/>
      <c r="O146" s="62"/>
    </row>
    <row r="147" customHeight="1" spans="1:15">
      <c r="A147" s="50" t="s">
        <v>175</v>
      </c>
      <c r="B147" s="49">
        <f t="shared" si="37"/>
        <v>158</v>
      </c>
      <c r="C147" s="49">
        <f>[3]人员!B67</f>
        <v>93</v>
      </c>
      <c r="D147" s="49">
        <f>[3]补助!B65</f>
        <v>65</v>
      </c>
      <c r="E147" s="49">
        <f>[3]公用!B69</f>
        <v>0</v>
      </c>
      <c r="F147" s="51"/>
      <c r="G147" s="62">
        <f t="shared" si="38"/>
        <v>88658.8820253164</v>
      </c>
      <c r="H147" s="52">
        <f t="shared" si="35"/>
        <v>14008103.36</v>
      </c>
      <c r="I147" s="52">
        <f>'[2]2017年预算'!$I$91</f>
        <v>8315886.14</v>
      </c>
      <c r="J147" s="52">
        <f>'[2]2017年预算'!$J$91</f>
        <v>757786.8</v>
      </c>
      <c r="K147" s="52">
        <f>'[2]2017年预算'!$K$91</f>
        <v>4934430.42</v>
      </c>
      <c r="L147" s="52">
        <f>[3]十五中!D80</f>
        <v>0</v>
      </c>
      <c r="M147" s="52">
        <f>[3]十五中!D85</f>
        <v>0</v>
      </c>
      <c r="N147" s="52"/>
      <c r="O147" s="62"/>
    </row>
    <row r="148" customHeight="1" spans="1:15">
      <c r="A148" s="50" t="s">
        <v>176</v>
      </c>
      <c r="B148" s="49">
        <f t="shared" si="37"/>
        <v>106</v>
      </c>
      <c r="C148" s="49">
        <f>[3]人员!B68</f>
        <v>58</v>
      </c>
      <c r="D148" s="49">
        <f>[3]补助!B66</f>
        <v>48</v>
      </c>
      <c r="E148" s="49">
        <f>[3]公用!B70</f>
        <v>0</v>
      </c>
      <c r="F148" s="51"/>
      <c r="G148" s="62">
        <f t="shared" si="38"/>
        <v>81419.5166037736</v>
      </c>
      <c r="H148" s="52">
        <f t="shared" si="35"/>
        <v>8630468.76</v>
      </c>
      <c r="I148" s="52">
        <f>'[2]2017年预算'!$I$92</f>
        <v>4837309.78</v>
      </c>
      <c r="J148" s="52">
        <f>'[2]2017年预算'!$J$92</f>
        <v>475574.5</v>
      </c>
      <c r="K148" s="52">
        <f>[3]补助!C66</f>
        <v>3317584.48</v>
      </c>
      <c r="L148" s="52">
        <f>[3]十八中!D80</f>
        <v>0</v>
      </c>
      <c r="M148" s="52">
        <f>[3]十八中!D85</f>
        <v>0</v>
      </c>
      <c r="N148" s="52"/>
      <c r="O148" s="62"/>
    </row>
    <row r="149" customHeight="1" spans="1:15">
      <c r="A149" s="81"/>
      <c r="B149" s="56"/>
      <c r="C149" s="56"/>
      <c r="D149" s="56"/>
      <c r="E149" s="56"/>
      <c r="F149" s="51"/>
      <c r="G149" s="51"/>
      <c r="H149" s="52"/>
      <c r="I149" s="51"/>
      <c r="J149" s="51"/>
      <c r="K149" s="51"/>
      <c r="L149" s="51"/>
      <c r="M149" s="51"/>
      <c r="N149" s="51"/>
      <c r="O149" s="62"/>
    </row>
    <row r="150" customHeight="1" spans="1:15">
      <c r="A150" s="70" t="s">
        <v>129</v>
      </c>
      <c r="B150" s="49"/>
      <c r="C150" s="49"/>
      <c r="D150" s="49"/>
      <c r="E150" s="49"/>
      <c r="F150" s="51"/>
      <c r="G150" s="51"/>
      <c r="H150" s="52">
        <f t="shared" ref="H150:H157" si="39">SUM(I150:N150)</f>
        <v>11914357</v>
      </c>
      <c r="I150" s="52">
        <f t="shared" ref="I150:N150" si="40">SUM(I151:I157)</f>
        <v>0</v>
      </c>
      <c r="J150" s="52">
        <f t="shared" si="40"/>
        <v>0</v>
      </c>
      <c r="K150" s="52">
        <f t="shared" si="40"/>
        <v>0</v>
      </c>
      <c r="L150" s="52">
        <f t="shared" si="40"/>
        <v>0</v>
      </c>
      <c r="M150" s="52">
        <f t="shared" si="40"/>
        <v>0</v>
      </c>
      <c r="N150" s="52">
        <f t="shared" si="40"/>
        <v>11914357</v>
      </c>
      <c r="O150" s="62"/>
    </row>
    <row r="151" customHeight="1" spans="1:15">
      <c r="A151" s="55" t="s">
        <v>177</v>
      </c>
      <c r="B151" s="49"/>
      <c r="C151" s="49"/>
      <c r="D151" s="49"/>
      <c r="E151" s="49"/>
      <c r="F151" s="51"/>
      <c r="G151" s="51"/>
      <c r="H151" s="52">
        <f t="shared" si="39"/>
        <v>0</v>
      </c>
      <c r="I151" s="51"/>
      <c r="J151" s="51"/>
      <c r="K151" s="51"/>
      <c r="L151" s="51"/>
      <c r="M151" s="74"/>
      <c r="N151" s="51"/>
      <c r="O151" s="62"/>
    </row>
    <row r="152" customHeight="1" spans="1:15">
      <c r="A152" s="81" t="s">
        <v>178</v>
      </c>
      <c r="B152" s="49"/>
      <c r="C152" s="49"/>
      <c r="D152" s="49"/>
      <c r="E152" s="49"/>
      <c r="F152" s="51"/>
      <c r="G152" s="51"/>
      <c r="H152" s="52">
        <f t="shared" si="39"/>
        <v>2000000</v>
      </c>
      <c r="I152" s="51"/>
      <c r="J152" s="51"/>
      <c r="K152" s="51"/>
      <c r="L152" s="51"/>
      <c r="M152" s="74"/>
      <c r="N152" s="51">
        <v>2000000</v>
      </c>
      <c r="O152" s="62"/>
    </row>
    <row r="153" customHeight="1" spans="1:15">
      <c r="A153" s="81" t="s">
        <v>179</v>
      </c>
      <c r="B153" s="49"/>
      <c r="C153" s="49"/>
      <c r="D153" s="49"/>
      <c r="E153" s="49"/>
      <c r="F153" s="51"/>
      <c r="G153" s="51"/>
      <c r="H153" s="52">
        <f t="shared" si="39"/>
        <v>2000000</v>
      </c>
      <c r="I153" s="51"/>
      <c r="J153" s="51"/>
      <c r="K153" s="51"/>
      <c r="L153" s="51"/>
      <c r="M153" s="74"/>
      <c r="N153" s="51">
        <v>2000000</v>
      </c>
      <c r="O153" s="62"/>
    </row>
    <row r="154" customHeight="1" spans="1:15">
      <c r="A154" s="81" t="s">
        <v>180</v>
      </c>
      <c r="B154" s="49"/>
      <c r="C154" s="49"/>
      <c r="D154" s="49"/>
      <c r="E154" s="49"/>
      <c r="F154" s="51"/>
      <c r="G154" s="51"/>
      <c r="H154" s="52">
        <f t="shared" si="39"/>
        <v>4600000</v>
      </c>
      <c r="I154" s="51"/>
      <c r="J154" s="51"/>
      <c r="K154" s="51"/>
      <c r="L154" s="51"/>
      <c r="M154" s="74"/>
      <c r="N154" s="51">
        <v>4600000</v>
      </c>
      <c r="O154" s="62"/>
    </row>
    <row r="155" customHeight="1" spans="1:15">
      <c r="A155" s="82" t="s">
        <v>181</v>
      </c>
      <c r="B155" s="49"/>
      <c r="C155" s="49"/>
      <c r="D155" s="49"/>
      <c r="E155" s="49"/>
      <c r="F155" s="51"/>
      <c r="G155" s="51"/>
      <c r="H155" s="52">
        <f t="shared" si="39"/>
        <v>160000</v>
      </c>
      <c r="I155" s="51"/>
      <c r="J155" s="51"/>
      <c r="K155" s="51"/>
      <c r="L155" s="51"/>
      <c r="M155" s="74"/>
      <c r="N155" s="51">
        <v>160000</v>
      </c>
      <c r="O155" s="62"/>
    </row>
    <row r="156" customHeight="1" spans="1:15">
      <c r="A156" s="81" t="s">
        <v>182</v>
      </c>
      <c r="B156" s="49"/>
      <c r="C156" s="49"/>
      <c r="D156" s="49"/>
      <c r="E156" s="49"/>
      <c r="F156" s="51"/>
      <c r="G156" s="51"/>
      <c r="H156" s="52">
        <f t="shared" si="39"/>
        <v>154357</v>
      </c>
      <c r="I156" s="51"/>
      <c r="J156" s="51"/>
      <c r="K156" s="51"/>
      <c r="L156" s="51"/>
      <c r="M156" s="74"/>
      <c r="N156" s="51">
        <f>22051*7</f>
        <v>154357</v>
      </c>
      <c r="O156" s="62"/>
    </row>
    <row r="157" customHeight="1" spans="1:15">
      <c r="A157" s="81" t="s">
        <v>183</v>
      </c>
      <c r="B157" s="49"/>
      <c r="C157" s="49"/>
      <c r="D157" s="49"/>
      <c r="E157" s="49"/>
      <c r="F157" s="51"/>
      <c r="G157" s="51"/>
      <c r="H157" s="52">
        <f t="shared" si="39"/>
        <v>3000000</v>
      </c>
      <c r="I157" s="51"/>
      <c r="J157" s="51"/>
      <c r="K157" s="51"/>
      <c r="L157" s="51"/>
      <c r="M157" s="51"/>
      <c r="N157" s="51">
        <v>3000000</v>
      </c>
      <c r="O157" s="62"/>
    </row>
    <row r="158" customHeight="1" spans="1:15">
      <c r="A158" s="83"/>
      <c r="B158" s="49"/>
      <c r="C158" s="49"/>
      <c r="D158" s="49"/>
      <c r="E158" s="49"/>
      <c r="F158" s="51"/>
      <c r="G158" s="51"/>
      <c r="H158" s="52"/>
      <c r="I158" s="51"/>
      <c r="J158" s="51"/>
      <c r="K158" s="51"/>
      <c r="L158" s="51"/>
      <c r="M158" s="51"/>
      <c r="N158" s="51"/>
      <c r="O158" s="62"/>
    </row>
    <row r="159" customHeight="1" spans="1:15">
      <c r="A159" s="48" t="s">
        <v>184</v>
      </c>
      <c r="B159" s="49">
        <f>SUM(B161:B162)</f>
        <v>7</v>
      </c>
      <c r="C159" s="49">
        <f t="shared" ref="C159:N159" si="41">SUM(C161:C162)</f>
        <v>7</v>
      </c>
      <c r="D159" s="49">
        <f t="shared" si="41"/>
        <v>0</v>
      </c>
      <c r="E159" s="49">
        <f t="shared" si="41"/>
        <v>0</v>
      </c>
      <c r="F159" s="49">
        <v>5600000</v>
      </c>
      <c r="G159" s="49">
        <f t="shared" si="41"/>
        <v>104474.002857143</v>
      </c>
      <c r="H159" s="49">
        <f t="shared" si="41"/>
        <v>1831318.02</v>
      </c>
      <c r="I159" s="49">
        <f t="shared" si="41"/>
        <v>521668.5</v>
      </c>
      <c r="J159" s="49">
        <f t="shared" si="41"/>
        <v>158925.52</v>
      </c>
      <c r="K159" s="49">
        <f t="shared" si="41"/>
        <v>50724</v>
      </c>
      <c r="L159" s="49">
        <f t="shared" si="41"/>
        <v>0</v>
      </c>
      <c r="M159" s="49">
        <f t="shared" si="41"/>
        <v>0</v>
      </c>
      <c r="N159" s="49">
        <f t="shared" si="41"/>
        <v>1100000</v>
      </c>
      <c r="O159" s="62"/>
    </row>
    <row r="160" customHeight="1" spans="1:15">
      <c r="A160" s="84" t="s">
        <v>185</v>
      </c>
      <c r="B160" s="49">
        <f>SUM(C160:D160)</f>
        <v>7</v>
      </c>
      <c r="C160" s="49">
        <f>[3]人员!B76</f>
        <v>7</v>
      </c>
      <c r="D160" s="49">
        <f>[3]补助!B75</f>
        <v>0</v>
      </c>
      <c r="E160" s="49">
        <f>[3]公用!B78</f>
        <v>0</v>
      </c>
      <c r="F160" s="85"/>
      <c r="G160" s="51">
        <f>H160/B160</f>
        <v>104474.002857143</v>
      </c>
      <c r="H160" s="52">
        <f>SUM(I160:M160)</f>
        <v>731318.02</v>
      </c>
      <c r="I160" s="52">
        <f>'[2]2017年预算'!$I$109</f>
        <v>521668.5</v>
      </c>
      <c r="J160" s="52">
        <f>'[2]2017年预算'!$J$109</f>
        <v>158925.52</v>
      </c>
      <c r="K160" s="52">
        <f>[3]补助!C75</f>
        <v>50724</v>
      </c>
      <c r="L160" s="52">
        <f>[3]科技局!D81</f>
        <v>0</v>
      </c>
      <c r="M160" s="52">
        <f>[3]科技局!E81</f>
        <v>0</v>
      </c>
      <c r="N160" s="52"/>
      <c r="O160" s="62"/>
    </row>
    <row r="161" customHeight="1" spans="1:15">
      <c r="A161" s="84" t="s">
        <v>186</v>
      </c>
      <c r="B161" s="49">
        <f>B160</f>
        <v>7</v>
      </c>
      <c r="C161" s="49">
        <f t="shared" ref="C161:N161" si="42">C160</f>
        <v>7</v>
      </c>
      <c r="D161" s="49">
        <f t="shared" si="42"/>
        <v>0</v>
      </c>
      <c r="E161" s="49">
        <f t="shared" si="42"/>
        <v>0</v>
      </c>
      <c r="F161" s="49">
        <f t="shared" si="42"/>
        <v>0</v>
      </c>
      <c r="G161" s="49">
        <f t="shared" si="42"/>
        <v>104474.002857143</v>
      </c>
      <c r="H161" s="49">
        <f t="shared" si="42"/>
        <v>731318.02</v>
      </c>
      <c r="I161" s="49">
        <f t="shared" si="42"/>
        <v>521668.5</v>
      </c>
      <c r="J161" s="49">
        <f t="shared" si="42"/>
        <v>158925.52</v>
      </c>
      <c r="K161" s="49">
        <f t="shared" si="42"/>
        <v>50724</v>
      </c>
      <c r="L161" s="49">
        <f t="shared" si="42"/>
        <v>0</v>
      </c>
      <c r="M161" s="49">
        <f t="shared" si="42"/>
        <v>0</v>
      </c>
      <c r="N161" s="49">
        <f t="shared" si="42"/>
        <v>0</v>
      </c>
      <c r="O161" s="62"/>
    </row>
    <row r="162" customHeight="1" spans="1:15">
      <c r="A162" s="86" t="s">
        <v>187</v>
      </c>
      <c r="B162" s="56"/>
      <c r="C162" s="56"/>
      <c r="D162" s="56"/>
      <c r="E162" s="56"/>
      <c r="F162" s="51"/>
      <c r="G162" s="51"/>
      <c r="H162" s="51">
        <f>SUM(I162:N162)</f>
        <v>1100000</v>
      </c>
      <c r="I162" s="51"/>
      <c r="J162" s="51"/>
      <c r="K162" s="51"/>
      <c r="L162" s="51"/>
      <c r="N162" s="51">
        <v>1100000</v>
      </c>
      <c r="O162" s="92"/>
    </row>
    <row r="163" customHeight="1" spans="1:15">
      <c r="A163" s="50"/>
      <c r="B163" s="56"/>
      <c r="C163" s="56"/>
      <c r="D163" s="56"/>
      <c r="E163" s="56"/>
      <c r="F163" s="51"/>
      <c r="G163" s="51"/>
      <c r="H163" s="52"/>
      <c r="I163" s="51"/>
      <c r="J163" s="51"/>
      <c r="K163" s="51"/>
      <c r="L163" s="51"/>
      <c r="M163" s="74"/>
      <c r="N163" s="51"/>
      <c r="O163" s="62"/>
    </row>
    <row r="164" customHeight="1" spans="1:15">
      <c r="A164" s="87"/>
      <c r="B164" s="56"/>
      <c r="C164" s="56"/>
      <c r="D164" s="56"/>
      <c r="E164" s="56"/>
      <c r="F164" s="51"/>
      <c r="G164" s="51"/>
      <c r="H164" s="51"/>
      <c r="I164" s="51"/>
      <c r="J164" s="51"/>
      <c r="K164" s="51"/>
      <c r="L164" s="51"/>
      <c r="M164" s="51"/>
      <c r="N164" s="51"/>
      <c r="O164" s="62"/>
    </row>
    <row r="165" customHeight="1" spans="1:15">
      <c r="A165" s="48" t="s">
        <v>188</v>
      </c>
      <c r="B165" s="49"/>
      <c r="C165" s="49"/>
      <c r="D165" s="49"/>
      <c r="E165" s="49"/>
      <c r="F165" s="51"/>
      <c r="G165" s="51"/>
      <c r="H165" s="52"/>
      <c r="I165" s="52"/>
      <c r="J165" s="52"/>
      <c r="K165" s="52"/>
      <c r="L165" s="52"/>
      <c r="M165" s="52"/>
      <c r="N165" s="52"/>
      <c r="O165" s="62"/>
    </row>
    <row r="166" customHeight="1" spans="1:15">
      <c r="A166" s="88"/>
      <c r="B166" s="49"/>
      <c r="C166" s="49"/>
      <c r="D166" s="49"/>
      <c r="E166" s="49"/>
      <c r="F166" s="51"/>
      <c r="G166" s="51"/>
      <c r="H166" s="52"/>
      <c r="I166" s="52"/>
      <c r="J166" s="52"/>
      <c r="K166" s="52"/>
      <c r="L166" s="52"/>
      <c r="M166" s="52"/>
      <c r="N166" s="52"/>
      <c r="O166" s="62"/>
    </row>
    <row r="167" customHeight="1" spans="1:15">
      <c r="A167" s="48" t="s">
        <v>189</v>
      </c>
      <c r="B167" s="49">
        <f>B168+B172+B174+B177</f>
        <v>85</v>
      </c>
      <c r="C167" s="49">
        <f t="shared" ref="C167:N167" si="43">C168+C172+C174+C177</f>
        <v>34</v>
      </c>
      <c r="D167" s="49">
        <f t="shared" si="43"/>
        <v>51</v>
      </c>
      <c r="E167" s="49">
        <f t="shared" si="43"/>
        <v>0</v>
      </c>
      <c r="F167" s="49">
        <v>16000000</v>
      </c>
      <c r="G167" s="51">
        <f t="shared" ref="G167:G171" si="44">H167/B167</f>
        <v>175929.987529412</v>
      </c>
      <c r="H167" s="49">
        <f t="shared" si="43"/>
        <v>14954048.94</v>
      </c>
      <c r="I167" s="49">
        <f t="shared" si="43"/>
        <v>2852445.46</v>
      </c>
      <c r="J167" s="49">
        <f t="shared" si="43"/>
        <v>697186.28</v>
      </c>
      <c r="K167" s="49">
        <f t="shared" si="43"/>
        <v>1225017.2</v>
      </c>
      <c r="L167" s="49">
        <f t="shared" si="43"/>
        <v>0</v>
      </c>
      <c r="M167" s="49">
        <f t="shared" si="43"/>
        <v>220000</v>
      </c>
      <c r="N167" s="49">
        <f t="shared" si="43"/>
        <v>9959400</v>
      </c>
      <c r="O167" s="62"/>
    </row>
    <row r="168" customHeight="1" spans="1:15">
      <c r="A168" s="48" t="s">
        <v>190</v>
      </c>
      <c r="B168" s="49">
        <f>B169+B170+B171</f>
        <v>42</v>
      </c>
      <c r="C168" s="49">
        <f t="shared" ref="C168:N168" si="45">C169+C170+C171</f>
        <v>22</v>
      </c>
      <c r="D168" s="49">
        <f t="shared" si="45"/>
        <v>20</v>
      </c>
      <c r="E168" s="49">
        <f t="shared" si="45"/>
        <v>0</v>
      </c>
      <c r="F168" s="49">
        <f t="shared" si="45"/>
        <v>0</v>
      </c>
      <c r="G168" s="51">
        <f t="shared" si="44"/>
        <v>69212.8290476191</v>
      </c>
      <c r="H168" s="49">
        <f t="shared" si="45"/>
        <v>2906938.82</v>
      </c>
      <c r="I168" s="49">
        <f t="shared" si="45"/>
        <v>1946674.2</v>
      </c>
      <c r="J168" s="49">
        <f t="shared" si="45"/>
        <v>459484.66</v>
      </c>
      <c r="K168" s="49">
        <f t="shared" si="45"/>
        <v>300779.96</v>
      </c>
      <c r="L168" s="49">
        <f t="shared" si="45"/>
        <v>0</v>
      </c>
      <c r="M168" s="49">
        <f t="shared" si="45"/>
        <v>200000</v>
      </c>
      <c r="N168" s="49">
        <f t="shared" si="45"/>
        <v>0</v>
      </c>
      <c r="O168" s="62"/>
    </row>
    <row r="169" customHeight="1" spans="1:15">
      <c r="A169" s="50" t="s">
        <v>191</v>
      </c>
      <c r="B169" s="49">
        <f t="shared" ref="B169:B171" si="46">SUM(C169:D169)</f>
        <v>31</v>
      </c>
      <c r="C169" s="49">
        <f>[3]人员!B81</f>
        <v>11</v>
      </c>
      <c r="D169" s="49">
        <f>[3]补助!B80</f>
        <v>20</v>
      </c>
      <c r="E169" s="49">
        <f>[3]公用!B83</f>
        <v>0</v>
      </c>
      <c r="F169" s="51"/>
      <c r="G169" s="51">
        <f t="shared" si="44"/>
        <v>53338.8341935484</v>
      </c>
      <c r="H169" s="52">
        <f t="shared" ref="H169:H171" si="47">SUM(I169:M169)</f>
        <v>1653503.86</v>
      </c>
      <c r="I169" s="52">
        <f>'[2]2017年预算'!$I$118</f>
        <v>1179904.92</v>
      </c>
      <c r="J169" s="52">
        <f>'[2]2017年预算'!$J$118</f>
        <v>247552.1</v>
      </c>
      <c r="K169" s="52">
        <f>[3]补助!C80</f>
        <v>226046.84</v>
      </c>
      <c r="L169" s="52">
        <f>[3]就业局!D80</f>
        <v>0</v>
      </c>
      <c r="M169" s="52">
        <f>[3]就业局!D85</f>
        <v>0</v>
      </c>
      <c r="N169" s="52"/>
      <c r="O169" s="62"/>
    </row>
    <row r="170" customHeight="1" spans="1:15">
      <c r="A170" s="50" t="s">
        <v>192</v>
      </c>
      <c r="B170" s="49">
        <f t="shared" si="46"/>
        <v>10</v>
      </c>
      <c r="C170" s="49">
        <f>[3]人员!B82</f>
        <v>10</v>
      </c>
      <c r="D170" s="49">
        <f>[3]补助!B81</f>
        <v>0</v>
      </c>
      <c r="E170" s="49">
        <f>[3]公用!B84</f>
        <v>0</v>
      </c>
      <c r="F170" s="51"/>
      <c r="G170" s="51">
        <f t="shared" si="44"/>
        <v>94601.746</v>
      </c>
      <c r="H170" s="52">
        <f t="shared" si="47"/>
        <v>946017.46</v>
      </c>
      <c r="I170" s="52">
        <f>'[2]2017年预算'!$I$119</f>
        <v>694417.5</v>
      </c>
      <c r="J170" s="52">
        <f>'[2]2017年预算'!$J$119</f>
        <v>183919.96</v>
      </c>
      <c r="K170" s="52">
        <f>[3]补助!C81</f>
        <v>67680</v>
      </c>
      <c r="L170" s="52">
        <f>[3]人社局!D81</f>
        <v>0</v>
      </c>
      <c r="M170" s="52">
        <f>[3]人社局!D86</f>
        <v>0</v>
      </c>
      <c r="N170" s="52"/>
      <c r="O170" s="62"/>
    </row>
    <row r="171" customHeight="1" spans="1:15">
      <c r="A171" s="50" t="s">
        <v>193</v>
      </c>
      <c r="B171" s="49">
        <f t="shared" si="46"/>
        <v>1</v>
      </c>
      <c r="C171" s="49">
        <f>[3]人员!B84</f>
        <v>1</v>
      </c>
      <c r="D171" s="49">
        <f>[3]补助!B83</f>
        <v>0</v>
      </c>
      <c r="E171" s="49">
        <f>[3]公用!B86</f>
        <v>0</v>
      </c>
      <c r="F171" s="51"/>
      <c r="G171" s="51">
        <f t="shared" si="44"/>
        <v>307417.5</v>
      </c>
      <c r="H171" s="52">
        <f t="shared" si="47"/>
        <v>307417.5</v>
      </c>
      <c r="I171" s="52">
        <f>'[2]2017年预算'!$I$121</f>
        <v>72351.78</v>
      </c>
      <c r="J171" s="52">
        <f>'[2]2017年预算'!$J$121</f>
        <v>28012.6</v>
      </c>
      <c r="K171" s="52">
        <f>[3]补助!C83</f>
        <v>7053.12</v>
      </c>
      <c r="L171" s="52">
        <v>0</v>
      </c>
      <c r="M171" s="52">
        <f>[3]社保局!D85</f>
        <v>200000</v>
      </c>
      <c r="N171" s="52"/>
      <c r="O171" s="64" t="s">
        <v>194</v>
      </c>
    </row>
    <row r="172" customHeight="1" spans="1:15">
      <c r="A172" s="50" t="s">
        <v>195</v>
      </c>
      <c r="B172" s="49">
        <f>B173</f>
        <v>41</v>
      </c>
      <c r="C172" s="49">
        <f t="shared" ref="C172:N172" si="48">C173</f>
        <v>10</v>
      </c>
      <c r="D172" s="49">
        <f t="shared" si="48"/>
        <v>31</v>
      </c>
      <c r="E172" s="49">
        <f t="shared" si="48"/>
        <v>0</v>
      </c>
      <c r="F172" s="49">
        <f t="shared" si="48"/>
        <v>0</v>
      </c>
      <c r="G172" s="49">
        <f t="shared" si="48"/>
        <v>45520.616097561</v>
      </c>
      <c r="H172" s="49">
        <f t="shared" si="48"/>
        <v>1866345.26</v>
      </c>
      <c r="I172" s="49">
        <f t="shared" si="48"/>
        <v>728486.04</v>
      </c>
      <c r="J172" s="49">
        <f t="shared" si="48"/>
        <v>206980.86</v>
      </c>
      <c r="K172" s="49">
        <f t="shared" si="48"/>
        <v>910878.36</v>
      </c>
      <c r="L172" s="49">
        <f t="shared" si="48"/>
        <v>0</v>
      </c>
      <c r="M172" s="49">
        <f t="shared" si="48"/>
        <v>20000</v>
      </c>
      <c r="N172" s="49">
        <f t="shared" si="48"/>
        <v>0</v>
      </c>
      <c r="O172" s="49"/>
    </row>
    <row r="173" customHeight="1" spans="1:15">
      <c r="A173" s="50" t="s">
        <v>196</v>
      </c>
      <c r="B173" s="49">
        <f>SUM(C173:D173)</f>
        <v>41</v>
      </c>
      <c r="C173" s="49">
        <f>[3]人员!B80</f>
        <v>10</v>
      </c>
      <c r="D173" s="49">
        <f>[3]补助!B79</f>
        <v>31</v>
      </c>
      <c r="E173" s="49">
        <f>[3]公用!B82</f>
        <v>0</v>
      </c>
      <c r="F173" s="85"/>
      <c r="G173" s="51">
        <f>H173/B173</f>
        <v>45520.616097561</v>
      </c>
      <c r="H173" s="52">
        <f>SUM(I173:M173)</f>
        <v>1866345.26</v>
      </c>
      <c r="I173" s="52">
        <f>'[2]2017年预算'!$I$117</f>
        <v>728486.04</v>
      </c>
      <c r="J173" s="52">
        <f>'[2]2017年预算'!$J$117</f>
        <v>206980.86</v>
      </c>
      <c r="K173" s="52">
        <f>[3]补助!C79</f>
        <v>910878.36</v>
      </c>
      <c r="L173" s="52">
        <f>[3]民政!D81</f>
        <v>0</v>
      </c>
      <c r="M173" s="52">
        <f>[3]民政!D86</f>
        <v>20000</v>
      </c>
      <c r="N173" s="52"/>
      <c r="O173" s="64" t="s">
        <v>197</v>
      </c>
    </row>
    <row r="174" customHeight="1" spans="1:15">
      <c r="A174" s="50" t="s">
        <v>198</v>
      </c>
      <c r="B174" s="49">
        <f>B175</f>
        <v>2</v>
      </c>
      <c r="C174" s="49">
        <f t="shared" ref="C174:N174" si="49">C175</f>
        <v>2</v>
      </c>
      <c r="D174" s="49">
        <f t="shared" si="49"/>
        <v>0</v>
      </c>
      <c r="E174" s="49">
        <f t="shared" si="49"/>
        <v>0</v>
      </c>
      <c r="F174" s="49">
        <f t="shared" si="49"/>
        <v>0</v>
      </c>
      <c r="G174" s="49">
        <f t="shared" si="49"/>
        <v>110682.43</v>
      </c>
      <c r="H174" s="49">
        <f t="shared" si="49"/>
        <v>221364.86</v>
      </c>
      <c r="I174" s="49">
        <f t="shared" si="49"/>
        <v>177285.22</v>
      </c>
      <c r="J174" s="49">
        <f t="shared" si="49"/>
        <v>30720.76</v>
      </c>
      <c r="K174" s="49">
        <f t="shared" si="49"/>
        <v>13358.88</v>
      </c>
      <c r="L174" s="49">
        <f t="shared" si="49"/>
        <v>0</v>
      </c>
      <c r="M174" s="49">
        <f t="shared" si="49"/>
        <v>0</v>
      </c>
      <c r="N174" s="49">
        <f t="shared" si="49"/>
        <v>0</v>
      </c>
      <c r="O174" s="64"/>
    </row>
    <row r="175" customHeight="1" spans="1:15">
      <c r="A175" s="50" t="s">
        <v>199</v>
      </c>
      <c r="B175" s="49">
        <f>SUM(C175:D175)</f>
        <v>2</v>
      </c>
      <c r="C175" s="49">
        <f>[3]人员!B83</f>
        <v>2</v>
      </c>
      <c r="D175" s="49">
        <f>[3]补助!B82</f>
        <v>0</v>
      </c>
      <c r="E175" s="49">
        <f>[3]公用!B85</f>
        <v>0</v>
      </c>
      <c r="F175" s="51"/>
      <c r="G175" s="51">
        <f>H175/B175</f>
        <v>110682.43</v>
      </c>
      <c r="H175" s="52">
        <f>SUM(I175:M175)</f>
        <v>221364.86</v>
      </c>
      <c r="I175" s="52">
        <f>'[2]2017年预算'!$I$120</f>
        <v>177285.22</v>
      </c>
      <c r="J175" s="52">
        <f>'[2]2017年预算'!$J$120</f>
        <v>30720.76</v>
      </c>
      <c r="K175" s="52">
        <f>[3]补助!C82</f>
        <v>13358.88</v>
      </c>
      <c r="L175" s="52">
        <f>[3]残联!D81</f>
        <v>0</v>
      </c>
      <c r="M175" s="52">
        <f>[3]残联!D86</f>
        <v>0</v>
      </c>
      <c r="N175" s="52"/>
      <c r="O175" s="62"/>
    </row>
    <row r="176" customHeight="1" spans="1:15">
      <c r="A176" s="50"/>
      <c r="B176" s="49"/>
      <c r="C176" s="49"/>
      <c r="D176" s="49"/>
      <c r="E176" s="49"/>
      <c r="F176" s="51"/>
      <c r="G176" s="51"/>
      <c r="H176" s="52"/>
      <c r="I176" s="52"/>
      <c r="J176" s="52"/>
      <c r="K176" s="52"/>
      <c r="L176" s="52"/>
      <c r="M176" s="52"/>
      <c r="N176" s="52"/>
      <c r="O176" s="64" t="s">
        <v>200</v>
      </c>
    </row>
    <row r="177" customHeight="1" spans="1:15">
      <c r="A177" s="89" t="s">
        <v>129</v>
      </c>
      <c r="B177" s="49">
        <f t="shared" ref="B177:B184" si="50">SUM(C177:D177)</f>
        <v>0</v>
      </c>
      <c r="C177" s="49"/>
      <c r="D177" s="49"/>
      <c r="E177" s="49"/>
      <c r="F177" s="51"/>
      <c r="G177" s="51"/>
      <c r="H177" s="52">
        <f t="shared" ref="H177:H185" si="51">SUM(I177:N177)</f>
        <v>9959400</v>
      </c>
      <c r="I177" s="52">
        <f t="shared" ref="I177:M177" si="52">SUM(I178:I185)</f>
        <v>0</v>
      </c>
      <c r="J177" s="52">
        <f t="shared" si="52"/>
        <v>0</v>
      </c>
      <c r="K177" s="52">
        <f t="shared" si="52"/>
        <v>0</v>
      </c>
      <c r="L177" s="52">
        <f t="shared" si="52"/>
        <v>0</v>
      </c>
      <c r="M177" s="52">
        <f t="shared" si="52"/>
        <v>0</v>
      </c>
      <c r="N177" s="52">
        <f>SUM(N178:N186)</f>
        <v>9959400</v>
      </c>
      <c r="O177" s="62"/>
    </row>
    <row r="178" customHeight="1" spans="1:15">
      <c r="A178" s="90" t="s">
        <v>201</v>
      </c>
      <c r="B178" s="49">
        <f t="shared" si="50"/>
        <v>0</v>
      </c>
      <c r="C178" s="49"/>
      <c r="D178" s="49"/>
      <c r="E178" s="49"/>
      <c r="F178" s="51"/>
      <c r="G178" s="51"/>
      <c r="H178" s="52">
        <f t="shared" si="51"/>
        <v>200000</v>
      </c>
      <c r="I178" s="51"/>
      <c r="J178" s="51"/>
      <c r="K178" s="51"/>
      <c r="L178" s="51"/>
      <c r="M178" s="74"/>
      <c r="N178" s="51">
        <v>200000</v>
      </c>
      <c r="O178" s="62"/>
    </row>
    <row r="179" customHeight="1" spans="1:15">
      <c r="A179" s="90" t="s">
        <v>202</v>
      </c>
      <c r="B179" s="49">
        <f t="shared" si="50"/>
        <v>0</v>
      </c>
      <c r="C179" s="49"/>
      <c r="D179" s="49"/>
      <c r="E179" s="49"/>
      <c r="F179" s="51"/>
      <c r="G179" s="51"/>
      <c r="H179" s="52">
        <f t="shared" si="51"/>
        <v>200000</v>
      </c>
      <c r="I179" s="51"/>
      <c r="J179" s="51"/>
      <c r="K179" s="51"/>
      <c r="L179" s="51"/>
      <c r="M179" s="74"/>
      <c r="N179" s="51">
        <v>200000</v>
      </c>
      <c r="O179" s="62"/>
    </row>
    <row r="180" customHeight="1" spans="1:15">
      <c r="A180" s="55" t="s">
        <v>203</v>
      </c>
      <c r="B180" s="49">
        <f t="shared" si="50"/>
        <v>0</v>
      </c>
      <c r="C180" s="49"/>
      <c r="D180" s="49"/>
      <c r="E180" s="49"/>
      <c r="F180" s="51"/>
      <c r="G180" s="51"/>
      <c r="H180" s="52">
        <f t="shared" si="51"/>
        <v>3000000</v>
      </c>
      <c r="I180" s="51"/>
      <c r="J180" s="51"/>
      <c r="K180" s="51"/>
      <c r="L180" s="51"/>
      <c r="M180" s="74"/>
      <c r="N180" s="51">
        <v>3000000</v>
      </c>
      <c r="O180" s="62"/>
    </row>
    <row r="181" customHeight="1" spans="1:15">
      <c r="A181" s="72" t="s">
        <v>204</v>
      </c>
      <c r="B181" s="49">
        <f t="shared" si="50"/>
        <v>0</v>
      </c>
      <c r="C181" s="49"/>
      <c r="D181" s="49"/>
      <c r="E181" s="49"/>
      <c r="F181" s="51"/>
      <c r="G181" s="51"/>
      <c r="H181" s="52">
        <f t="shared" si="51"/>
        <v>0</v>
      </c>
      <c r="I181" s="51"/>
      <c r="J181" s="51"/>
      <c r="K181" s="51"/>
      <c r="L181" s="51"/>
      <c r="M181" s="74"/>
      <c r="N181" s="51">
        <v>0</v>
      </c>
      <c r="O181" s="62"/>
    </row>
    <row r="182" customHeight="1" spans="1:15">
      <c r="A182" s="55" t="s">
        <v>205</v>
      </c>
      <c r="B182" s="49">
        <f t="shared" si="50"/>
        <v>0</v>
      </c>
      <c r="C182" s="49"/>
      <c r="D182" s="49"/>
      <c r="E182" s="49"/>
      <c r="F182" s="51"/>
      <c r="G182" s="51"/>
      <c r="H182" s="52">
        <f t="shared" si="51"/>
        <v>59400</v>
      </c>
      <c r="I182" s="51"/>
      <c r="J182" s="51"/>
      <c r="K182" s="51"/>
      <c r="L182" s="51"/>
      <c r="M182" s="51"/>
      <c r="N182" s="51">
        <v>59400</v>
      </c>
      <c r="O182" s="62"/>
    </row>
    <row r="183" customHeight="1" spans="1:15">
      <c r="A183" s="55" t="s">
        <v>206</v>
      </c>
      <c r="B183" s="49">
        <f t="shared" si="50"/>
        <v>0</v>
      </c>
      <c r="C183" s="49"/>
      <c r="D183" s="49"/>
      <c r="E183" s="49"/>
      <c r="F183" s="51"/>
      <c r="G183" s="51"/>
      <c r="H183" s="52">
        <f t="shared" si="51"/>
        <v>3000000</v>
      </c>
      <c r="I183" s="51"/>
      <c r="J183" s="51"/>
      <c r="K183" s="51"/>
      <c r="L183" s="51"/>
      <c r="M183" s="74"/>
      <c r="N183" s="51">
        <v>3000000</v>
      </c>
      <c r="O183" s="62"/>
    </row>
    <row r="184" customHeight="1" spans="1:15">
      <c r="A184" s="81" t="s">
        <v>207</v>
      </c>
      <c r="B184" s="49">
        <f t="shared" si="50"/>
        <v>0</v>
      </c>
      <c r="C184" s="49"/>
      <c r="D184" s="49"/>
      <c r="E184" s="49"/>
      <c r="F184" s="51"/>
      <c r="G184" s="51"/>
      <c r="H184" s="52">
        <f t="shared" si="51"/>
        <v>3500000</v>
      </c>
      <c r="I184" s="51"/>
      <c r="J184" s="51"/>
      <c r="K184" s="51"/>
      <c r="L184" s="51"/>
      <c r="M184" s="51"/>
      <c r="N184" s="51">
        <v>3500000</v>
      </c>
      <c r="O184" s="92"/>
    </row>
    <row r="185" customHeight="1" spans="1:15">
      <c r="A185" s="83" t="s">
        <v>208</v>
      </c>
      <c r="B185" s="49"/>
      <c r="C185" s="49"/>
      <c r="D185" s="49"/>
      <c r="E185" s="49"/>
      <c r="F185" s="51"/>
      <c r="G185" s="51"/>
      <c r="H185" s="52">
        <f t="shared" si="51"/>
        <v>0</v>
      </c>
      <c r="I185" s="51"/>
      <c r="J185" s="51"/>
      <c r="K185" s="51"/>
      <c r="L185" s="51"/>
      <c r="M185" s="51"/>
      <c r="N185" s="51">
        <v>0</v>
      </c>
      <c r="O185" s="62"/>
    </row>
    <row r="186" customHeight="1" spans="1:15">
      <c r="A186" s="55"/>
      <c r="B186" s="49"/>
      <c r="C186" s="49"/>
      <c r="D186" s="49"/>
      <c r="E186" s="49"/>
      <c r="F186" s="51"/>
      <c r="G186" s="51"/>
      <c r="H186" s="52"/>
      <c r="I186" s="51"/>
      <c r="J186" s="51"/>
      <c r="K186" s="51"/>
      <c r="L186" s="51"/>
      <c r="M186" s="51"/>
      <c r="N186" s="51"/>
      <c r="O186" s="62"/>
    </row>
    <row r="187" customHeight="1" spans="1:15">
      <c r="A187" s="55"/>
      <c r="B187" s="49"/>
      <c r="C187" s="49"/>
      <c r="D187" s="49"/>
      <c r="E187" s="49"/>
      <c r="F187" s="51"/>
      <c r="G187" s="51"/>
      <c r="H187" s="52"/>
      <c r="I187" s="51"/>
      <c r="J187" s="51"/>
      <c r="K187" s="51"/>
      <c r="L187" s="51"/>
      <c r="M187" s="51"/>
      <c r="N187" s="51"/>
      <c r="O187" s="62"/>
    </row>
    <row r="188" customHeight="1" spans="1:15">
      <c r="A188" s="88"/>
      <c r="B188" s="49"/>
      <c r="C188" s="49"/>
      <c r="D188" s="49"/>
      <c r="E188" s="49"/>
      <c r="F188" s="51"/>
      <c r="G188" s="51"/>
      <c r="H188" s="52"/>
      <c r="I188" s="52"/>
      <c r="J188" s="52"/>
      <c r="K188" s="52"/>
      <c r="L188" s="52"/>
      <c r="M188" s="52"/>
      <c r="N188" s="52"/>
      <c r="O188" s="62"/>
    </row>
    <row r="189" customHeight="1" spans="1:15">
      <c r="A189" s="48" t="s">
        <v>209</v>
      </c>
      <c r="B189" s="49">
        <f>B190+B200+B203+B205</f>
        <v>187</v>
      </c>
      <c r="C189" s="49">
        <f t="shared" ref="C189:N189" si="53">C190+C200+C203+C205</f>
        <v>97</v>
      </c>
      <c r="D189" s="49">
        <f t="shared" si="53"/>
        <v>90</v>
      </c>
      <c r="E189" s="49">
        <f t="shared" si="53"/>
        <v>0</v>
      </c>
      <c r="F189" s="49">
        <v>11700000</v>
      </c>
      <c r="G189" s="51">
        <f t="shared" ref="G189:G191" si="54">H189/B189</f>
        <v>71511.202459893</v>
      </c>
      <c r="H189" s="49">
        <f t="shared" si="53"/>
        <v>13372594.86</v>
      </c>
      <c r="I189" s="49">
        <f t="shared" si="53"/>
        <v>7261596.04</v>
      </c>
      <c r="J189" s="49">
        <f t="shared" si="53"/>
        <v>729302.66</v>
      </c>
      <c r="K189" s="49">
        <f t="shared" si="53"/>
        <v>1306696.16</v>
      </c>
      <c r="L189" s="49">
        <f t="shared" si="53"/>
        <v>0</v>
      </c>
      <c r="M189" s="49">
        <f t="shared" si="53"/>
        <v>875000</v>
      </c>
      <c r="N189" s="49">
        <f t="shared" si="53"/>
        <v>3200000</v>
      </c>
      <c r="O189" s="62"/>
    </row>
    <row r="190" customHeight="1" spans="1:15">
      <c r="A190" s="50" t="s">
        <v>210</v>
      </c>
      <c r="B190" s="49">
        <f>B191</f>
        <v>13</v>
      </c>
      <c r="C190" s="49">
        <f t="shared" ref="C190:N190" si="55">C191</f>
        <v>13</v>
      </c>
      <c r="D190" s="49">
        <f t="shared" si="55"/>
        <v>0</v>
      </c>
      <c r="E190" s="49">
        <f t="shared" si="55"/>
        <v>0</v>
      </c>
      <c r="F190" s="49">
        <f t="shared" si="55"/>
        <v>0</v>
      </c>
      <c r="G190" s="51">
        <f t="shared" si="54"/>
        <v>182397.68</v>
      </c>
      <c r="H190" s="49">
        <f t="shared" si="55"/>
        <v>2371169.84</v>
      </c>
      <c r="I190" s="49">
        <f t="shared" si="55"/>
        <v>1122265.86</v>
      </c>
      <c r="J190" s="49">
        <f t="shared" si="55"/>
        <v>283866.54</v>
      </c>
      <c r="K190" s="49">
        <f t="shared" si="55"/>
        <v>90037.44</v>
      </c>
      <c r="L190" s="49">
        <f t="shared" si="55"/>
        <v>0</v>
      </c>
      <c r="M190" s="49">
        <f t="shared" si="55"/>
        <v>875000</v>
      </c>
      <c r="N190" s="49">
        <f t="shared" si="55"/>
        <v>0</v>
      </c>
      <c r="O190" s="63"/>
    </row>
    <row r="191" customHeight="1" spans="1:15">
      <c r="A191" s="50" t="s">
        <v>211</v>
      </c>
      <c r="B191" s="49">
        <f>SUM(C191:D191)</f>
        <v>13</v>
      </c>
      <c r="C191" s="49">
        <f>[3]人员!B88</f>
        <v>13</v>
      </c>
      <c r="D191" s="49">
        <f>[3]补助!B87</f>
        <v>0</v>
      </c>
      <c r="E191" s="49">
        <f>[3]公用!B90</f>
        <v>0</v>
      </c>
      <c r="F191" s="85"/>
      <c r="G191" s="51">
        <f t="shared" si="54"/>
        <v>182397.68</v>
      </c>
      <c r="H191" s="52">
        <f>SUM(I191:N191)</f>
        <v>2371169.84</v>
      </c>
      <c r="I191" s="52">
        <f>'[2]2017年预算'!$I$136</f>
        <v>1122265.86</v>
      </c>
      <c r="J191" s="52">
        <f>'[2]2017年预算'!$J$136</f>
        <v>283866.54</v>
      </c>
      <c r="K191" s="52">
        <f>[3]补助!C87</f>
        <v>90037.44</v>
      </c>
      <c r="L191" s="52">
        <f>[3]卫计局!D76</f>
        <v>0</v>
      </c>
      <c r="M191" s="52">
        <f>[3]卫计局!D81</f>
        <v>875000</v>
      </c>
      <c r="N191" s="52"/>
      <c r="O191" s="63" t="s">
        <v>212</v>
      </c>
    </row>
    <row r="192" customHeight="1" spans="1:15">
      <c r="A192" s="50"/>
      <c r="B192" s="49"/>
      <c r="C192" s="49"/>
      <c r="D192" s="49"/>
      <c r="E192" s="49"/>
      <c r="F192" s="85"/>
      <c r="G192" s="51"/>
      <c r="H192" s="52"/>
      <c r="I192" s="52"/>
      <c r="J192" s="52"/>
      <c r="K192" s="52"/>
      <c r="L192" s="52"/>
      <c r="M192" s="52"/>
      <c r="N192" s="52"/>
      <c r="O192" s="63" t="s">
        <v>213</v>
      </c>
    </row>
    <row r="193" customHeight="1" spans="1:15">
      <c r="A193" s="50"/>
      <c r="B193" s="49"/>
      <c r="C193" s="49"/>
      <c r="D193" s="49"/>
      <c r="E193" s="49"/>
      <c r="F193" s="85"/>
      <c r="G193" s="51"/>
      <c r="H193" s="52"/>
      <c r="I193" s="52"/>
      <c r="J193" s="52"/>
      <c r="K193" s="52"/>
      <c r="L193" s="52"/>
      <c r="M193" s="52"/>
      <c r="N193" s="52"/>
      <c r="O193" s="63" t="s">
        <v>214</v>
      </c>
    </row>
    <row r="194" customHeight="1" spans="1:15">
      <c r="A194" s="50"/>
      <c r="B194" s="49"/>
      <c r="C194" s="49"/>
      <c r="D194" s="49"/>
      <c r="E194" s="49"/>
      <c r="F194" s="85"/>
      <c r="G194" s="51"/>
      <c r="H194" s="52"/>
      <c r="I194" s="52"/>
      <c r="J194" s="52"/>
      <c r="K194" s="52"/>
      <c r="L194" s="52"/>
      <c r="M194" s="52"/>
      <c r="N194" s="52"/>
      <c r="O194" s="64" t="s">
        <v>215</v>
      </c>
    </row>
    <row r="195" customHeight="1" spans="1:15">
      <c r="A195" s="50"/>
      <c r="B195" s="49"/>
      <c r="C195" s="49"/>
      <c r="D195" s="49"/>
      <c r="E195" s="49"/>
      <c r="F195" s="85"/>
      <c r="G195" s="51"/>
      <c r="H195" s="52"/>
      <c r="I195" s="52"/>
      <c r="J195" s="52"/>
      <c r="K195" s="52"/>
      <c r="L195" s="52"/>
      <c r="M195" s="52"/>
      <c r="N195" s="52"/>
      <c r="O195" s="63" t="s">
        <v>216</v>
      </c>
    </row>
    <row r="196" customHeight="1" spans="1:15">
      <c r="A196" s="50"/>
      <c r="B196" s="49"/>
      <c r="C196" s="49"/>
      <c r="D196" s="49"/>
      <c r="E196" s="49"/>
      <c r="F196" s="85"/>
      <c r="G196" s="51"/>
      <c r="H196" s="52"/>
      <c r="I196" s="52"/>
      <c r="J196" s="52"/>
      <c r="K196" s="52"/>
      <c r="L196" s="52"/>
      <c r="M196" s="52"/>
      <c r="N196" s="52"/>
      <c r="O196" s="63" t="s">
        <v>217</v>
      </c>
    </row>
    <row r="197" customHeight="1" spans="1:15">
      <c r="A197" s="50"/>
      <c r="B197" s="49"/>
      <c r="C197" s="49"/>
      <c r="D197" s="49"/>
      <c r="E197" s="49"/>
      <c r="F197" s="85"/>
      <c r="G197" s="51"/>
      <c r="H197" s="52"/>
      <c r="I197" s="52"/>
      <c r="J197" s="52"/>
      <c r="K197" s="52"/>
      <c r="L197" s="52"/>
      <c r="M197" s="52"/>
      <c r="N197" s="52"/>
      <c r="O197" s="63" t="s">
        <v>218</v>
      </c>
    </row>
    <row r="198" customHeight="1" spans="1:15">
      <c r="A198" s="50"/>
      <c r="B198" s="49"/>
      <c r="C198" s="49"/>
      <c r="D198" s="49"/>
      <c r="E198" s="49"/>
      <c r="F198" s="85"/>
      <c r="G198" s="51"/>
      <c r="H198" s="52"/>
      <c r="I198" s="52"/>
      <c r="J198" s="52"/>
      <c r="K198" s="52"/>
      <c r="L198" s="52"/>
      <c r="M198" s="52"/>
      <c r="N198" s="52"/>
      <c r="O198" s="103" t="s">
        <v>219</v>
      </c>
    </row>
    <row r="199" customHeight="1" spans="1:15">
      <c r="A199" s="50"/>
      <c r="B199" s="49"/>
      <c r="C199" s="49"/>
      <c r="D199" s="49"/>
      <c r="E199" s="49"/>
      <c r="F199" s="85"/>
      <c r="G199" s="51"/>
      <c r="H199" s="52"/>
      <c r="I199" s="52"/>
      <c r="J199" s="52"/>
      <c r="K199" s="52"/>
      <c r="L199" s="52"/>
      <c r="M199" s="52"/>
      <c r="N199" s="52"/>
      <c r="O199" s="103" t="s">
        <v>220</v>
      </c>
    </row>
    <row r="200" customHeight="1" spans="1:15">
      <c r="A200" s="50" t="s">
        <v>221</v>
      </c>
      <c r="B200" s="49">
        <f>B201+B202</f>
        <v>157</v>
      </c>
      <c r="C200" s="49">
        <f t="shared" ref="C200:N200" si="56">C201+C202</f>
        <v>67</v>
      </c>
      <c r="D200" s="49">
        <f t="shared" si="56"/>
        <v>90</v>
      </c>
      <c r="E200" s="49">
        <f t="shared" si="56"/>
        <v>0</v>
      </c>
      <c r="F200" s="49">
        <f t="shared" si="56"/>
        <v>0</v>
      </c>
      <c r="G200" s="51">
        <f>H200/B200</f>
        <v>32000</v>
      </c>
      <c r="H200" s="49">
        <f t="shared" si="56"/>
        <v>5024000</v>
      </c>
      <c r="I200" s="49">
        <f t="shared" si="56"/>
        <v>4923520</v>
      </c>
      <c r="J200" s="49">
        <f t="shared" si="56"/>
        <v>100480</v>
      </c>
      <c r="K200" s="49">
        <f t="shared" si="56"/>
        <v>0</v>
      </c>
      <c r="L200" s="49">
        <f t="shared" si="56"/>
        <v>0</v>
      </c>
      <c r="M200" s="49">
        <f t="shared" si="56"/>
        <v>0</v>
      </c>
      <c r="N200" s="49">
        <f t="shared" si="56"/>
        <v>0</v>
      </c>
      <c r="O200" s="103"/>
    </row>
    <row r="201" customHeight="1" spans="1:15">
      <c r="A201" s="50" t="s">
        <v>222</v>
      </c>
      <c r="B201" s="49">
        <f t="shared" ref="B201:B205" si="57">SUM(C201:D201)</f>
        <v>29</v>
      </c>
      <c r="C201" s="49">
        <f>[3]人员!B89</f>
        <v>12</v>
      </c>
      <c r="D201" s="49">
        <f>[3]补助!B88</f>
        <v>17</v>
      </c>
      <c r="E201" s="49">
        <f>[3]公用!B91</f>
        <v>0</v>
      </c>
      <c r="F201" s="51"/>
      <c r="G201" s="51">
        <f t="shared" ref="G201:G204" si="58">H201/B201</f>
        <v>32000</v>
      </c>
      <c r="H201" s="52">
        <f t="shared" ref="H201:H206" si="59">SUM(I201:N201)</f>
        <v>928000</v>
      </c>
      <c r="I201" s="52">
        <f>'[2]2017年预算'!$I$137</f>
        <v>909440</v>
      </c>
      <c r="J201" s="52">
        <f>'[2]2017年预算'!$J$137</f>
        <v>18560</v>
      </c>
      <c r="K201" s="52">
        <f>[3]补助!C88</f>
        <v>0</v>
      </c>
      <c r="L201" s="52">
        <f>[3]妇幼!D80</f>
        <v>0</v>
      </c>
      <c r="M201" s="52">
        <f>[3]妇幼!D85</f>
        <v>0</v>
      </c>
      <c r="N201" s="52"/>
      <c r="O201" s="62"/>
    </row>
    <row r="202" customHeight="1" spans="1:15">
      <c r="A202" s="50" t="s">
        <v>223</v>
      </c>
      <c r="B202" s="49">
        <f t="shared" si="57"/>
        <v>128</v>
      </c>
      <c r="C202" s="49">
        <f>[3]人员!B90</f>
        <v>55</v>
      </c>
      <c r="D202" s="49">
        <f>[3]补助!B89</f>
        <v>73</v>
      </c>
      <c r="E202" s="49">
        <f>[3]公用!B92</f>
        <v>0</v>
      </c>
      <c r="F202" s="51"/>
      <c r="G202" s="51">
        <f t="shared" si="58"/>
        <v>32000</v>
      </c>
      <c r="H202" s="52">
        <f t="shared" si="59"/>
        <v>4096000</v>
      </c>
      <c r="I202" s="52">
        <f>'[2]2017年预算'!$I$138</f>
        <v>4014080</v>
      </c>
      <c r="J202" s="52">
        <f>'[2]2017年预算'!$J$138</f>
        <v>81920</v>
      </c>
      <c r="K202" s="52">
        <f>[3]补助!C89</f>
        <v>0</v>
      </c>
      <c r="L202" s="52">
        <f>[3]七医院!D80</f>
        <v>0</v>
      </c>
      <c r="M202" s="52">
        <f>[3]七医院!D85</f>
        <v>0</v>
      </c>
      <c r="N202" s="52"/>
      <c r="O202" s="62"/>
    </row>
    <row r="203" customHeight="1" spans="1:15">
      <c r="A203" s="50" t="s">
        <v>224</v>
      </c>
      <c r="B203" s="49">
        <f>B204</f>
        <v>17</v>
      </c>
      <c r="C203" s="49">
        <f t="shared" ref="C203:N203" si="60">C204</f>
        <v>17</v>
      </c>
      <c r="D203" s="49">
        <f t="shared" si="60"/>
        <v>0</v>
      </c>
      <c r="E203" s="49">
        <f t="shared" si="60"/>
        <v>0</v>
      </c>
      <c r="F203" s="49">
        <f t="shared" si="60"/>
        <v>0</v>
      </c>
      <c r="G203" s="49">
        <f t="shared" si="60"/>
        <v>98672.06</v>
      </c>
      <c r="H203" s="49">
        <f t="shared" si="60"/>
        <v>1677425.02</v>
      </c>
      <c r="I203" s="49">
        <f t="shared" si="60"/>
        <v>1215810.18</v>
      </c>
      <c r="J203" s="49">
        <f t="shared" si="60"/>
        <v>344956.12</v>
      </c>
      <c r="K203" s="49">
        <f t="shared" si="60"/>
        <v>116658.72</v>
      </c>
      <c r="L203" s="49">
        <f t="shared" si="60"/>
        <v>0</v>
      </c>
      <c r="M203" s="49">
        <f t="shared" si="60"/>
        <v>0</v>
      </c>
      <c r="N203" s="49">
        <f t="shared" si="60"/>
        <v>0</v>
      </c>
      <c r="O203" s="62"/>
    </row>
    <row r="204" customHeight="1" spans="1:15">
      <c r="A204" s="50" t="s">
        <v>225</v>
      </c>
      <c r="B204" s="49">
        <f t="shared" si="57"/>
        <v>17</v>
      </c>
      <c r="C204" s="49">
        <f>[3]人员!B91</f>
        <v>17</v>
      </c>
      <c r="D204" s="49">
        <f>[3]补助!B90</f>
        <v>0</v>
      </c>
      <c r="E204" s="49">
        <f>[3]公用!B93</f>
        <v>0</v>
      </c>
      <c r="F204" s="51"/>
      <c r="G204" s="51">
        <f t="shared" si="58"/>
        <v>98672.06</v>
      </c>
      <c r="H204" s="52">
        <f t="shared" si="59"/>
        <v>1677425.02</v>
      </c>
      <c r="I204" s="52">
        <f>'[2]2017年预算'!$I$139</f>
        <v>1215810.18</v>
      </c>
      <c r="J204" s="52">
        <f>'[2]2017年预算'!$J$139</f>
        <v>344956.12</v>
      </c>
      <c r="K204" s="52">
        <f>[3]补助!C90</f>
        <v>116658.72</v>
      </c>
      <c r="L204" s="52">
        <f>[3]食药监局!D77</f>
        <v>0</v>
      </c>
      <c r="M204" s="52">
        <f>[3]食药监局!D82</f>
        <v>0</v>
      </c>
      <c r="N204" s="52"/>
      <c r="O204" s="104"/>
    </row>
    <row r="205" customHeight="1" spans="1:15">
      <c r="A205" s="89" t="s">
        <v>129</v>
      </c>
      <c r="B205" s="49">
        <f t="shared" si="57"/>
        <v>0</v>
      </c>
      <c r="C205" s="49"/>
      <c r="D205" s="49"/>
      <c r="E205" s="49"/>
      <c r="F205" s="51"/>
      <c r="G205" s="51"/>
      <c r="H205" s="52">
        <f t="shared" si="59"/>
        <v>4300000</v>
      </c>
      <c r="I205" s="52">
        <f t="shared" ref="I205:L205" si="61">SUM(I206:I209)</f>
        <v>0</v>
      </c>
      <c r="J205" s="52">
        <f t="shared" si="61"/>
        <v>0</v>
      </c>
      <c r="K205" s="52">
        <f t="shared" si="61"/>
        <v>1100000</v>
      </c>
      <c r="L205" s="52">
        <f t="shared" si="61"/>
        <v>0</v>
      </c>
      <c r="M205" s="74"/>
      <c r="N205" s="52">
        <f>SUM(N206:N209)</f>
        <v>3200000</v>
      </c>
      <c r="O205" s="62"/>
    </row>
    <row r="206" customHeight="1" spans="1:15">
      <c r="A206" s="55" t="s">
        <v>226</v>
      </c>
      <c r="B206" s="49"/>
      <c r="C206" s="49"/>
      <c r="D206" s="49"/>
      <c r="E206" s="49"/>
      <c r="F206" s="51"/>
      <c r="G206" s="51"/>
      <c r="H206" s="52">
        <f t="shared" si="59"/>
        <v>1200000</v>
      </c>
      <c r="I206" s="51"/>
      <c r="J206" s="51"/>
      <c r="K206" s="51"/>
      <c r="L206" s="51"/>
      <c r="M206" s="74"/>
      <c r="N206" s="51">
        <v>1200000</v>
      </c>
      <c r="O206" s="19"/>
    </row>
    <row r="207" customHeight="1" spans="1:15">
      <c r="A207" s="50" t="s">
        <v>227</v>
      </c>
      <c r="B207" s="49"/>
      <c r="C207" s="49"/>
      <c r="D207" s="49"/>
      <c r="E207" s="49"/>
      <c r="F207" s="51"/>
      <c r="G207" s="51"/>
      <c r="H207" s="52"/>
      <c r="I207" s="52"/>
      <c r="J207" s="52"/>
      <c r="K207" s="52">
        <f>[3]补助!C91</f>
        <v>1100000</v>
      </c>
      <c r="L207" s="52"/>
      <c r="M207" s="52"/>
      <c r="N207" s="52"/>
      <c r="O207" s="62"/>
    </row>
    <row r="208" customHeight="1" spans="1:15">
      <c r="A208" s="55" t="s">
        <v>228</v>
      </c>
      <c r="B208" s="49"/>
      <c r="C208" s="49"/>
      <c r="D208" s="49"/>
      <c r="E208" s="49"/>
      <c r="F208" s="51"/>
      <c r="G208" s="51"/>
      <c r="H208" s="52">
        <f>SUM(I208:N208)</f>
        <v>2000000</v>
      </c>
      <c r="I208" s="51"/>
      <c r="J208" s="51"/>
      <c r="K208" s="51"/>
      <c r="L208" s="51"/>
      <c r="M208" s="51"/>
      <c r="N208" s="51">
        <v>2000000</v>
      </c>
      <c r="O208" s="62"/>
    </row>
    <row r="209" customHeight="1" spans="1:15">
      <c r="A209" s="55"/>
      <c r="B209" s="49"/>
      <c r="C209" s="49"/>
      <c r="D209" s="49"/>
      <c r="E209" s="49"/>
      <c r="F209" s="51"/>
      <c r="G209" s="51"/>
      <c r="H209" s="52"/>
      <c r="I209" s="51"/>
      <c r="J209" s="51"/>
      <c r="K209" s="51"/>
      <c r="L209" s="51"/>
      <c r="M209" s="51"/>
      <c r="N209" s="51"/>
      <c r="O209" s="62"/>
    </row>
    <row r="210" customHeight="1" spans="1:15">
      <c r="A210" s="48" t="s">
        <v>229</v>
      </c>
      <c r="B210" s="49"/>
      <c r="C210" s="49"/>
      <c r="D210" s="49"/>
      <c r="E210" s="49"/>
      <c r="F210" s="51"/>
      <c r="G210" s="51"/>
      <c r="H210" s="52">
        <f t="shared" ref="H210:H217" si="62">SUM(I210:N210)</f>
        <v>0</v>
      </c>
      <c r="I210" s="52"/>
      <c r="J210" s="52"/>
      <c r="K210" s="52"/>
      <c r="L210" s="52"/>
      <c r="M210" s="52"/>
      <c r="N210" s="52"/>
      <c r="O210" s="62"/>
    </row>
    <row r="211" customHeight="1" spans="1:15">
      <c r="A211" s="88"/>
      <c r="B211" s="49"/>
      <c r="C211" s="49"/>
      <c r="D211" s="49"/>
      <c r="E211" s="49"/>
      <c r="F211" s="51"/>
      <c r="G211" s="51"/>
      <c r="H211" s="52"/>
      <c r="I211" s="52"/>
      <c r="J211" s="52"/>
      <c r="K211" s="52"/>
      <c r="L211" s="52"/>
      <c r="M211" s="52"/>
      <c r="N211" s="52"/>
      <c r="O211" s="62"/>
    </row>
    <row r="212" customHeight="1" spans="1:15">
      <c r="A212" s="93" t="s">
        <v>230</v>
      </c>
      <c r="B212" s="49">
        <f>B213</f>
        <v>604</v>
      </c>
      <c r="C212" s="49">
        <f t="shared" ref="C212:N212" si="63">C213</f>
        <v>595</v>
      </c>
      <c r="D212" s="49">
        <f t="shared" si="63"/>
        <v>9</v>
      </c>
      <c r="E212" s="49">
        <f t="shared" si="63"/>
        <v>0</v>
      </c>
      <c r="F212" s="49">
        <v>50000000</v>
      </c>
      <c r="G212" s="51">
        <f>H212/B212</f>
        <v>77392.1958278146</v>
      </c>
      <c r="H212" s="49">
        <f t="shared" si="63"/>
        <v>46744886.28</v>
      </c>
      <c r="I212" s="49">
        <f t="shared" si="63"/>
        <v>26907511.1</v>
      </c>
      <c r="J212" s="49">
        <f t="shared" si="63"/>
        <v>2815143.28</v>
      </c>
      <c r="K212" s="49">
        <f t="shared" si="63"/>
        <v>1002231.9</v>
      </c>
      <c r="L212" s="49">
        <f t="shared" si="63"/>
        <v>0</v>
      </c>
      <c r="M212" s="49">
        <f t="shared" si="63"/>
        <v>20000</v>
      </c>
      <c r="N212" s="49">
        <f t="shared" si="63"/>
        <v>16000000</v>
      </c>
      <c r="O212" s="62"/>
    </row>
    <row r="213" customHeight="1" spans="1:15">
      <c r="A213" s="93" t="s">
        <v>231</v>
      </c>
      <c r="B213" s="49">
        <f>B214+B215+B216+B217+B218+B219+B221+B222+B223+B224</f>
        <v>604</v>
      </c>
      <c r="C213" s="49">
        <f t="shared" ref="C213:N213" si="64">C214+C215+C216+C217+C218+C219+C221+C222+C223+C224</f>
        <v>595</v>
      </c>
      <c r="D213" s="49">
        <f t="shared" si="64"/>
        <v>9</v>
      </c>
      <c r="E213" s="49">
        <f t="shared" si="64"/>
        <v>0</v>
      </c>
      <c r="F213" s="49">
        <f t="shared" si="64"/>
        <v>0</v>
      </c>
      <c r="G213" s="51">
        <f>H213/B213</f>
        <v>77392.1958278146</v>
      </c>
      <c r="H213" s="49">
        <f t="shared" si="64"/>
        <v>46744886.28</v>
      </c>
      <c r="I213" s="49">
        <f t="shared" si="64"/>
        <v>26907511.1</v>
      </c>
      <c r="J213" s="49">
        <f t="shared" si="64"/>
        <v>2815143.28</v>
      </c>
      <c r="K213" s="49">
        <f t="shared" si="64"/>
        <v>1002231.9</v>
      </c>
      <c r="L213" s="49">
        <f t="shared" si="64"/>
        <v>0</v>
      </c>
      <c r="M213" s="49">
        <f t="shared" si="64"/>
        <v>20000</v>
      </c>
      <c r="N213" s="49">
        <f t="shared" si="64"/>
        <v>16000000</v>
      </c>
      <c r="O213" s="62"/>
    </row>
    <row r="214" customHeight="1" spans="1:15">
      <c r="A214" s="50" t="s">
        <v>232</v>
      </c>
      <c r="B214" s="49">
        <f t="shared" ref="B214:B224" si="65">SUM(C214:D214)</f>
        <v>120</v>
      </c>
      <c r="C214" s="49">
        <f>[3]人员!B96</f>
        <v>120</v>
      </c>
      <c r="D214" s="49">
        <f>[3]补助!B95</f>
        <v>0</v>
      </c>
      <c r="E214" s="49">
        <f>[3]公用!B98</f>
        <v>0</v>
      </c>
      <c r="F214" s="85"/>
      <c r="G214" s="51">
        <f t="shared" ref="G214:G222" si="66">H214/B214</f>
        <v>47097.8581666667</v>
      </c>
      <c r="H214" s="52">
        <f t="shared" si="62"/>
        <v>5651742.98</v>
      </c>
      <c r="I214" s="52">
        <f>'[2]2017年预算'!$I$148</f>
        <v>4984014.72</v>
      </c>
      <c r="J214" s="52">
        <f>'[2]2017年预算'!$J$148</f>
        <v>495177.38</v>
      </c>
      <c r="K214" s="52">
        <f>'[2]2017年预算'!$K$148</f>
        <v>172550.88</v>
      </c>
      <c r="L214" s="52">
        <f>[3]港片区!D81</f>
        <v>0</v>
      </c>
      <c r="M214" s="52">
        <f>[3]港片区!D86</f>
        <v>0</v>
      </c>
      <c r="N214" s="52"/>
      <c r="O214" s="62"/>
    </row>
    <row r="215" customHeight="1" spans="1:15">
      <c r="A215" s="50" t="s">
        <v>233</v>
      </c>
      <c r="B215" s="49">
        <f t="shared" si="65"/>
        <v>166</v>
      </c>
      <c r="C215" s="49">
        <f>[3]人员!B97</f>
        <v>166</v>
      </c>
      <c r="D215" s="49">
        <f>[3]补助!B96</f>
        <v>0</v>
      </c>
      <c r="E215" s="49">
        <f>[3]公用!B99</f>
        <v>0</v>
      </c>
      <c r="F215" s="51"/>
      <c r="G215" s="51">
        <f t="shared" si="66"/>
        <v>43858.1742168675</v>
      </c>
      <c r="H215" s="52">
        <f t="shared" si="62"/>
        <v>7280456.92</v>
      </c>
      <c r="I215" s="52">
        <f>'[2]2017年预算'!$I$149</f>
        <v>6585948.24</v>
      </c>
      <c r="J215" s="52">
        <f>'[2]2017年预算'!$J$149</f>
        <v>515071.72</v>
      </c>
      <c r="K215" s="52">
        <f>[3]补助!C96</f>
        <v>179436.96</v>
      </c>
      <c r="L215" s="52">
        <f>[3]磁湖片区!D81</f>
        <v>0</v>
      </c>
      <c r="M215" s="52">
        <f>[3]磁湖片区!D86</f>
        <v>0</v>
      </c>
      <c r="N215" s="52"/>
      <c r="O215" s="62"/>
    </row>
    <row r="216" customHeight="1" spans="1:15">
      <c r="A216" s="67" t="s">
        <v>234</v>
      </c>
      <c r="B216" s="49">
        <f t="shared" si="65"/>
        <v>107</v>
      </c>
      <c r="C216" s="49">
        <f>[3]人员!B98</f>
        <v>98</v>
      </c>
      <c r="D216" s="49">
        <f>[3]补助!B97</f>
        <v>9</v>
      </c>
      <c r="E216" s="49">
        <f>[3]公用!B100</f>
        <v>0</v>
      </c>
      <c r="F216" s="51"/>
      <c r="G216" s="51">
        <f t="shared" si="66"/>
        <v>43079.9902803738</v>
      </c>
      <c r="H216" s="52">
        <f t="shared" si="62"/>
        <v>4609558.96</v>
      </c>
      <c r="I216" s="52">
        <f>'[2]2017年预算'!$I$150</f>
        <v>4010138.64</v>
      </c>
      <c r="J216" s="52">
        <f>'[2]2017年预算'!$J$150</f>
        <v>417443.86</v>
      </c>
      <c r="K216" s="52">
        <f>[3]补助!C97</f>
        <v>181976.46</v>
      </c>
      <c r="L216" s="52">
        <f>[3]花湖街道!D81</f>
        <v>0</v>
      </c>
      <c r="M216" s="52">
        <f>[3]花湖街道!D86</f>
        <v>0</v>
      </c>
      <c r="N216" s="52"/>
      <c r="O216" s="75"/>
    </row>
    <row r="217" customHeight="1" spans="1:15">
      <c r="A217" s="50" t="s">
        <v>235</v>
      </c>
      <c r="B217" s="49">
        <f t="shared" si="65"/>
        <v>102</v>
      </c>
      <c r="C217" s="49">
        <f>[3]人员!B99</f>
        <v>102</v>
      </c>
      <c r="D217" s="49">
        <f>[3]补助!B98</f>
        <v>0</v>
      </c>
      <c r="E217" s="49">
        <f>[3]公用!B101</f>
        <v>0</v>
      </c>
      <c r="F217" s="51"/>
      <c r="G217" s="51">
        <f t="shared" si="66"/>
        <v>48796.461372549</v>
      </c>
      <c r="H217" s="52">
        <f t="shared" si="62"/>
        <v>4977239.06</v>
      </c>
      <c r="I217" s="52">
        <f>'[2]2017年预算'!$I$151</f>
        <v>4335597.42</v>
      </c>
      <c r="J217" s="52">
        <f>'[2]2017年预算'!$J$151</f>
        <v>476693.96</v>
      </c>
      <c r="K217" s="52">
        <f>[3]补助!C98</f>
        <v>164947.68</v>
      </c>
      <c r="L217" s="52">
        <f>[3]胜片区!D81</f>
        <v>0</v>
      </c>
      <c r="M217" s="52">
        <f>[3]胜片区!D86</f>
        <v>0</v>
      </c>
      <c r="N217" s="52"/>
      <c r="O217" s="62"/>
    </row>
    <row r="218" customHeight="1" spans="1:15">
      <c r="A218" s="50" t="s">
        <v>236</v>
      </c>
      <c r="B218" s="49">
        <f t="shared" si="65"/>
        <v>26</v>
      </c>
      <c r="C218" s="49">
        <f>[3]人员!B100</f>
        <v>26</v>
      </c>
      <c r="D218" s="49">
        <f>[3]补助!B99</f>
        <v>0</v>
      </c>
      <c r="E218" s="49">
        <f>[3]公用!B102</f>
        <v>0</v>
      </c>
      <c r="F218" s="51"/>
      <c r="G218" s="51">
        <f t="shared" si="66"/>
        <v>61828.4330769231</v>
      </c>
      <c r="H218" s="52">
        <f t="shared" ref="H218:H221" si="67">SUM(I218:M218)</f>
        <v>1607539.26</v>
      </c>
      <c r="I218" s="52">
        <f>'[2]2017年预算'!$I$152</f>
        <v>1288139.9</v>
      </c>
      <c r="J218" s="52">
        <f>'[2]2017年预算'!$J$152</f>
        <v>234999.76</v>
      </c>
      <c r="K218" s="52">
        <f>[3]补助!C99</f>
        <v>84399.6</v>
      </c>
      <c r="L218" s="52">
        <f>[3]管理区!D81</f>
        <v>0</v>
      </c>
      <c r="M218" s="52">
        <f>[3]管理区!D86</f>
        <v>0</v>
      </c>
      <c r="N218" s="52"/>
      <c r="O218" s="62"/>
    </row>
    <row r="219" customHeight="1" spans="1:15">
      <c r="A219" s="50" t="s">
        <v>237</v>
      </c>
      <c r="B219" s="49">
        <f t="shared" si="65"/>
        <v>19</v>
      </c>
      <c r="C219" s="49">
        <f>[3]人员!B101</f>
        <v>19</v>
      </c>
      <c r="D219" s="49">
        <f>[3]补助!B100</f>
        <v>0</v>
      </c>
      <c r="E219" s="49">
        <f>[3]公用!B103</f>
        <v>0</v>
      </c>
      <c r="F219" s="51"/>
      <c r="G219" s="51">
        <f t="shared" si="66"/>
        <v>108806.086315789</v>
      </c>
      <c r="H219" s="52">
        <f t="shared" si="67"/>
        <v>2067315.64</v>
      </c>
      <c r="I219" s="52">
        <f>'[2]2017年预算'!$I$153</f>
        <v>1573563.6</v>
      </c>
      <c r="J219" s="52">
        <f>'[2]2017年预算'!$J$153</f>
        <v>336959.24</v>
      </c>
      <c r="K219" s="52">
        <f>[3]补助!C100</f>
        <v>136792.8</v>
      </c>
      <c r="L219" s="52">
        <f>[3]建设局!D80</f>
        <v>0</v>
      </c>
      <c r="M219" s="52">
        <f>[3]建设局!D85</f>
        <v>20000</v>
      </c>
      <c r="N219" s="52"/>
      <c r="O219" s="105" t="s">
        <v>238</v>
      </c>
    </row>
    <row r="220" customHeight="1" spans="1:15">
      <c r="A220" s="50"/>
      <c r="B220" s="49"/>
      <c r="C220" s="49"/>
      <c r="D220" s="49"/>
      <c r="E220" s="49"/>
      <c r="F220" s="51"/>
      <c r="G220" s="51"/>
      <c r="H220" s="52"/>
      <c r="I220" s="52"/>
      <c r="J220" s="52"/>
      <c r="K220" s="52"/>
      <c r="L220" s="52"/>
      <c r="M220" s="52"/>
      <c r="N220" s="52"/>
      <c r="O220" s="65" t="s">
        <v>239</v>
      </c>
    </row>
    <row r="221" customHeight="1" spans="1:15">
      <c r="A221" s="50" t="s">
        <v>240</v>
      </c>
      <c r="B221" s="49">
        <f t="shared" si="65"/>
        <v>52</v>
      </c>
      <c r="C221" s="49">
        <f>[3]人员!B102</f>
        <v>52</v>
      </c>
      <c r="D221" s="49">
        <f>[3]补助!B101</f>
        <v>0</v>
      </c>
      <c r="E221" s="49">
        <f>[3]公用!B104</f>
        <v>0</v>
      </c>
      <c r="F221" s="51"/>
      <c r="G221" s="51">
        <f t="shared" si="66"/>
        <v>65000</v>
      </c>
      <c r="H221" s="52">
        <f t="shared" si="67"/>
        <v>3380000</v>
      </c>
      <c r="I221" s="52">
        <f>'[2]2017年预算'!$I$154</f>
        <v>3284467.2</v>
      </c>
      <c r="J221" s="52">
        <f>'[2]2017年预算'!$J$154</f>
        <v>95532.8</v>
      </c>
      <c r="K221" s="52">
        <f>[3]补助!C101</f>
        <v>0</v>
      </c>
      <c r="L221" s="52"/>
      <c r="M221" s="52"/>
      <c r="N221" s="52"/>
      <c r="O221" s="62"/>
    </row>
    <row r="222" customHeight="1" spans="1:15">
      <c r="A222" s="50" t="s">
        <v>241</v>
      </c>
      <c r="B222" s="49">
        <f t="shared" si="65"/>
        <v>12</v>
      </c>
      <c r="C222" s="49">
        <f>[3]人员!B104</f>
        <v>12</v>
      </c>
      <c r="D222" s="49">
        <f>[3]补助!B103</f>
        <v>0</v>
      </c>
      <c r="E222" s="49">
        <f>[3]公用!B106</f>
        <v>0</v>
      </c>
      <c r="F222" s="51"/>
      <c r="G222" s="51">
        <f t="shared" si="66"/>
        <v>97169.455</v>
      </c>
      <c r="H222" s="52">
        <f t="shared" ref="H222:H231" si="68">SUM(I222:N222)</f>
        <v>1166033.46</v>
      </c>
      <c r="I222" s="52">
        <f>'[2]2017年预算'!$I$156</f>
        <v>845641.38</v>
      </c>
      <c r="J222" s="52">
        <f>'[2]2017年预算'!$J$156</f>
        <v>238264.56</v>
      </c>
      <c r="K222" s="52">
        <f>[3]补助!C103</f>
        <v>82127.52</v>
      </c>
      <c r="L222" s="52">
        <f>[3]住房保障局!D81</f>
        <v>0</v>
      </c>
      <c r="M222" s="52">
        <f>[3]住房保障局!D86</f>
        <v>0</v>
      </c>
      <c r="N222" s="52"/>
      <c r="O222" s="78"/>
    </row>
    <row r="223" customHeight="1" spans="1:15">
      <c r="A223" s="50" t="s">
        <v>242</v>
      </c>
      <c r="B223" s="49">
        <f t="shared" si="65"/>
        <v>0</v>
      </c>
      <c r="C223" s="49">
        <f>[3]人员!B105</f>
        <v>0</v>
      </c>
      <c r="D223" s="49">
        <f>[3]补助!B104</f>
        <v>0</v>
      </c>
      <c r="E223" s="49">
        <f>[3]公用!B107</f>
        <v>0</v>
      </c>
      <c r="F223" s="51"/>
      <c r="G223" s="51"/>
      <c r="H223" s="52">
        <f t="shared" si="68"/>
        <v>5000</v>
      </c>
      <c r="I223" s="52">
        <f>[3]人员!D105</f>
        <v>0</v>
      </c>
      <c r="J223" s="52">
        <v>5000</v>
      </c>
      <c r="K223" s="52">
        <f>[3]补助!C104</f>
        <v>0</v>
      </c>
      <c r="L223" s="52"/>
      <c r="M223" s="52"/>
      <c r="N223" s="52"/>
      <c r="O223" s="62"/>
    </row>
    <row r="224" customHeight="1" spans="1:15">
      <c r="A224" s="89" t="s">
        <v>129</v>
      </c>
      <c r="B224" s="49">
        <f t="shared" si="65"/>
        <v>0</v>
      </c>
      <c r="C224" s="49"/>
      <c r="D224" s="49"/>
      <c r="E224" s="49"/>
      <c r="F224" s="51"/>
      <c r="G224" s="51"/>
      <c r="H224" s="52">
        <f t="shared" si="68"/>
        <v>16000000</v>
      </c>
      <c r="I224" s="52">
        <f t="shared" ref="I224:N224" si="69">SUM(I225:I232)</f>
        <v>0</v>
      </c>
      <c r="J224" s="52">
        <f t="shared" si="69"/>
        <v>0</v>
      </c>
      <c r="K224" s="52">
        <f t="shared" si="69"/>
        <v>0</v>
      </c>
      <c r="L224" s="52">
        <f t="shared" si="69"/>
        <v>0</v>
      </c>
      <c r="M224" s="52">
        <f t="shared" si="69"/>
        <v>0</v>
      </c>
      <c r="N224" s="52">
        <f t="shared" si="69"/>
        <v>16000000</v>
      </c>
      <c r="O224" s="62"/>
    </row>
    <row r="225" customHeight="1" spans="1:15">
      <c r="A225" s="72" t="s">
        <v>243</v>
      </c>
      <c r="B225" s="56"/>
      <c r="C225" s="56"/>
      <c r="D225" s="56"/>
      <c r="E225" s="56"/>
      <c r="F225" s="51"/>
      <c r="G225" s="51"/>
      <c r="H225" s="51">
        <f t="shared" si="68"/>
        <v>0</v>
      </c>
      <c r="I225" s="51"/>
      <c r="J225" s="51"/>
      <c r="K225" s="51"/>
      <c r="L225" s="51"/>
      <c r="M225" s="74"/>
      <c r="N225" s="51"/>
      <c r="O225" s="62"/>
    </row>
    <row r="226" customHeight="1" spans="1:16">
      <c r="A226" s="72" t="s">
        <v>244</v>
      </c>
      <c r="B226" s="56"/>
      <c r="C226" s="56"/>
      <c r="D226" s="56"/>
      <c r="E226" s="56"/>
      <c r="F226" s="51"/>
      <c r="G226" s="51"/>
      <c r="H226" s="51">
        <f t="shared" si="68"/>
        <v>1000000</v>
      </c>
      <c r="I226" s="51"/>
      <c r="J226" s="51"/>
      <c r="K226" s="51"/>
      <c r="L226" s="51"/>
      <c r="M226" s="74"/>
      <c r="N226" s="51">
        <v>1000000</v>
      </c>
      <c r="O226" s="62"/>
      <c r="P226" s="106"/>
    </row>
    <row r="227" customHeight="1" spans="1:16">
      <c r="A227" s="72" t="s">
        <v>245</v>
      </c>
      <c r="B227" s="56"/>
      <c r="C227" s="56"/>
      <c r="D227" s="56"/>
      <c r="E227" s="56"/>
      <c r="F227" s="51"/>
      <c r="G227" s="51"/>
      <c r="H227" s="51">
        <f t="shared" si="68"/>
        <v>10000000</v>
      </c>
      <c r="I227" s="51"/>
      <c r="J227" s="51"/>
      <c r="K227" s="51"/>
      <c r="L227" s="51"/>
      <c r="M227" s="74"/>
      <c r="N227" s="51">
        <v>10000000</v>
      </c>
      <c r="O227" s="62"/>
      <c r="P227" s="107"/>
    </row>
    <row r="228" customHeight="1" spans="1:16">
      <c r="A228" s="81" t="s">
        <v>246</v>
      </c>
      <c r="B228" s="56"/>
      <c r="C228" s="56"/>
      <c r="D228" s="56"/>
      <c r="E228" s="56"/>
      <c r="F228" s="51"/>
      <c r="G228" s="51"/>
      <c r="H228" s="51">
        <f t="shared" si="68"/>
        <v>720000</v>
      </c>
      <c r="I228" s="51"/>
      <c r="J228" s="51"/>
      <c r="K228" s="51"/>
      <c r="L228" s="51"/>
      <c r="M228" s="74"/>
      <c r="N228" s="51">
        <v>720000</v>
      </c>
      <c r="O228" s="75"/>
      <c r="P228" s="107"/>
    </row>
    <row r="229" customHeight="1" spans="1:16">
      <c r="A229" s="55" t="s">
        <v>247</v>
      </c>
      <c r="B229" s="56"/>
      <c r="C229" s="56"/>
      <c r="D229" s="56"/>
      <c r="E229" s="56"/>
      <c r="F229" s="51"/>
      <c r="G229" s="51"/>
      <c r="H229" s="51">
        <f t="shared" si="68"/>
        <v>780000</v>
      </c>
      <c r="I229" s="51"/>
      <c r="J229" s="51"/>
      <c r="K229" s="51"/>
      <c r="L229" s="51"/>
      <c r="M229" s="74"/>
      <c r="N229" s="51">
        <f>1300000-520000</f>
        <v>780000</v>
      </c>
      <c r="O229" s="75"/>
      <c r="P229" s="107"/>
    </row>
    <row r="230" customHeight="1" spans="1:16">
      <c r="A230" s="82" t="s">
        <v>248</v>
      </c>
      <c r="B230" s="56"/>
      <c r="C230" s="56"/>
      <c r="D230" s="56"/>
      <c r="E230" s="56"/>
      <c r="F230" s="51"/>
      <c r="G230" s="51"/>
      <c r="H230" s="51">
        <f t="shared" si="68"/>
        <v>2000000</v>
      </c>
      <c r="I230" s="51"/>
      <c r="J230" s="51"/>
      <c r="K230" s="51"/>
      <c r="L230" s="51"/>
      <c r="M230" s="74"/>
      <c r="N230" s="51">
        <v>2000000</v>
      </c>
      <c r="O230" s="62"/>
      <c r="P230" s="107"/>
    </row>
    <row r="231" customHeight="1" spans="1:16">
      <c r="A231" s="55" t="s">
        <v>249</v>
      </c>
      <c r="B231" s="56"/>
      <c r="C231" s="56"/>
      <c r="D231" s="56"/>
      <c r="E231" s="56"/>
      <c r="F231" s="51"/>
      <c r="G231" s="51"/>
      <c r="H231" s="51">
        <f t="shared" si="68"/>
        <v>1500000</v>
      </c>
      <c r="I231" s="51"/>
      <c r="J231" s="51"/>
      <c r="K231" s="51"/>
      <c r="L231" s="51"/>
      <c r="M231" s="74"/>
      <c r="N231" s="51">
        <v>1500000</v>
      </c>
      <c r="O231" s="62"/>
      <c r="P231" s="107"/>
    </row>
    <row r="232" customHeight="1" spans="1:16">
      <c r="A232" s="55"/>
      <c r="B232" s="56"/>
      <c r="C232" s="56"/>
      <c r="D232" s="56"/>
      <c r="E232" s="56"/>
      <c r="F232" s="51"/>
      <c r="G232" s="51"/>
      <c r="H232" s="51"/>
      <c r="I232" s="51"/>
      <c r="J232" s="51"/>
      <c r="K232" s="51"/>
      <c r="L232" s="51"/>
      <c r="M232" s="51"/>
      <c r="N232" s="51"/>
      <c r="O232" s="62"/>
      <c r="P232" s="107"/>
    </row>
    <row r="233" customHeight="1" spans="1:16">
      <c r="A233" s="48" t="s">
        <v>250</v>
      </c>
      <c r="B233" s="49">
        <f>SUM(B234:B235)</f>
        <v>0</v>
      </c>
      <c r="C233" s="49">
        <f>SUM(C234:C235)</f>
        <v>0</v>
      </c>
      <c r="D233" s="49">
        <f>SUM(D234:D235)</f>
        <v>0</v>
      </c>
      <c r="E233" s="49">
        <f>SUM(E234:E235)</f>
        <v>0</v>
      </c>
      <c r="F233" s="52">
        <v>1000000</v>
      </c>
      <c r="G233" s="52">
        <f t="shared" ref="G233:N233" si="70">SUM(G235:G236)</f>
        <v>0</v>
      </c>
      <c r="H233" s="52">
        <f t="shared" si="70"/>
        <v>1000000</v>
      </c>
      <c r="I233" s="52">
        <f t="shared" si="70"/>
        <v>0</v>
      </c>
      <c r="J233" s="52">
        <f t="shared" si="70"/>
        <v>0</v>
      </c>
      <c r="K233" s="52">
        <f t="shared" si="70"/>
        <v>0</v>
      </c>
      <c r="L233" s="52">
        <f t="shared" si="70"/>
        <v>0</v>
      </c>
      <c r="M233" s="52">
        <f t="shared" si="70"/>
        <v>0</v>
      </c>
      <c r="N233" s="52">
        <f t="shared" si="70"/>
        <v>1000000</v>
      </c>
      <c r="O233" s="75"/>
      <c r="P233" s="106"/>
    </row>
    <row r="234" customHeight="1" spans="1:16">
      <c r="A234" s="94" t="s">
        <v>251</v>
      </c>
      <c r="B234" s="49">
        <f>SUM(C234:D234)</f>
        <v>0</v>
      </c>
      <c r="C234" s="49">
        <f>[3]人员!B108</f>
        <v>0</v>
      </c>
      <c r="D234" s="49">
        <f>[3]补助!B107</f>
        <v>0</v>
      </c>
      <c r="E234" s="49">
        <f>[3]公用!B110</f>
        <v>0</v>
      </c>
      <c r="F234" s="52">
        <f t="shared" ref="F234:N234" si="71">SUM(F235:F237)</f>
        <v>0</v>
      </c>
      <c r="G234" s="52">
        <f t="shared" si="71"/>
        <v>0</v>
      </c>
      <c r="H234" s="52">
        <f t="shared" si="71"/>
        <v>1000000</v>
      </c>
      <c r="I234" s="52">
        <f t="shared" si="71"/>
        <v>0</v>
      </c>
      <c r="J234" s="52">
        <f t="shared" si="71"/>
        <v>0</v>
      </c>
      <c r="K234" s="52">
        <f t="shared" si="71"/>
        <v>0</v>
      </c>
      <c r="L234" s="52">
        <f t="shared" si="71"/>
        <v>0</v>
      </c>
      <c r="M234" s="52">
        <f t="shared" si="71"/>
        <v>0</v>
      </c>
      <c r="N234" s="52">
        <f t="shared" si="71"/>
        <v>1000000</v>
      </c>
      <c r="O234" s="104"/>
      <c r="P234" s="106"/>
    </row>
    <row r="235" customHeight="1" spans="1:16">
      <c r="A235" s="94" t="s">
        <v>252</v>
      </c>
      <c r="B235" s="49">
        <f>SUM(C235:D235)</f>
        <v>0</v>
      </c>
      <c r="C235" s="49"/>
      <c r="D235" s="49"/>
      <c r="E235" s="49"/>
      <c r="F235" s="51"/>
      <c r="G235" s="51"/>
      <c r="H235" s="52">
        <f t="shared" ref="H235:H236" si="72">SUM(I235:N235)</f>
        <v>500000</v>
      </c>
      <c r="I235" s="51"/>
      <c r="J235" s="51"/>
      <c r="K235" s="51"/>
      <c r="L235" s="51"/>
      <c r="N235" s="51">
        <v>500000</v>
      </c>
      <c r="O235" s="75"/>
      <c r="P235" s="106"/>
    </row>
    <row r="236" customHeight="1" spans="1:16">
      <c r="A236" s="94" t="s">
        <v>253</v>
      </c>
      <c r="B236" s="49"/>
      <c r="C236" s="49"/>
      <c r="D236" s="49"/>
      <c r="E236" s="49"/>
      <c r="F236" s="51"/>
      <c r="G236" s="51"/>
      <c r="H236" s="52">
        <f t="shared" si="72"/>
        <v>500000</v>
      </c>
      <c r="I236" s="52"/>
      <c r="J236" s="52"/>
      <c r="K236" s="52"/>
      <c r="L236" s="52"/>
      <c r="M236" s="52"/>
      <c r="N236" s="51">
        <v>500000</v>
      </c>
      <c r="O236" s="62"/>
      <c r="P236" s="106"/>
    </row>
    <row r="237" customHeight="1" spans="1:16">
      <c r="A237" s="94"/>
      <c r="B237" s="49"/>
      <c r="C237" s="49"/>
      <c r="D237" s="49"/>
      <c r="E237" s="49"/>
      <c r="F237" s="51"/>
      <c r="G237" s="51"/>
      <c r="H237" s="52"/>
      <c r="I237" s="52"/>
      <c r="J237" s="52"/>
      <c r="K237" s="52"/>
      <c r="L237" s="52"/>
      <c r="M237" s="52"/>
      <c r="N237" s="51"/>
      <c r="O237" s="62"/>
      <c r="P237" s="106"/>
    </row>
    <row r="238" customHeight="1" spans="1:15">
      <c r="A238" s="48" t="s">
        <v>254</v>
      </c>
      <c r="B238" s="49"/>
      <c r="C238" s="49"/>
      <c r="D238" s="49"/>
      <c r="E238" s="49"/>
      <c r="F238" s="51"/>
      <c r="G238" s="51"/>
      <c r="H238" s="52">
        <f>SUM(I238:M238)</f>
        <v>0</v>
      </c>
      <c r="I238" s="52"/>
      <c r="J238" s="52"/>
      <c r="K238" s="52"/>
      <c r="L238" s="52"/>
      <c r="M238" s="52"/>
      <c r="N238" s="52"/>
      <c r="O238" s="62"/>
    </row>
    <row r="239" customHeight="1" spans="1:15">
      <c r="A239" s="95"/>
      <c r="B239" s="49"/>
      <c r="C239" s="49"/>
      <c r="D239" s="49"/>
      <c r="E239" s="49"/>
      <c r="F239" s="51"/>
      <c r="G239" s="51"/>
      <c r="H239" s="52"/>
      <c r="I239" s="52"/>
      <c r="J239" s="52"/>
      <c r="K239" s="52"/>
      <c r="L239" s="52"/>
      <c r="M239" s="52"/>
      <c r="N239" s="52"/>
      <c r="O239" s="62"/>
    </row>
    <row r="240" customHeight="1" spans="1:15">
      <c r="A240" s="48" t="s">
        <v>255</v>
      </c>
      <c r="B240" s="49">
        <f>B241+B243</f>
        <v>19</v>
      </c>
      <c r="C240" s="49">
        <f t="shared" ref="C240:N240" si="73">C241+C243</f>
        <v>19</v>
      </c>
      <c r="D240" s="49">
        <f t="shared" si="73"/>
        <v>0</v>
      </c>
      <c r="E240" s="49">
        <f t="shared" si="73"/>
        <v>0</v>
      </c>
      <c r="F240" s="49">
        <v>5500000</v>
      </c>
      <c r="G240" s="51">
        <f>H240/B240</f>
        <v>106922.694126906</v>
      </c>
      <c r="H240" s="49">
        <f t="shared" si="73"/>
        <v>2031531.18841121</v>
      </c>
      <c r="I240" s="49">
        <f t="shared" si="73"/>
        <v>1432112.38841121</v>
      </c>
      <c r="J240" s="49">
        <f t="shared" si="73"/>
        <v>434158.48</v>
      </c>
      <c r="K240" s="49">
        <f t="shared" si="73"/>
        <v>140260.32</v>
      </c>
      <c r="L240" s="49">
        <f t="shared" si="73"/>
        <v>0</v>
      </c>
      <c r="M240" s="49">
        <f t="shared" si="73"/>
        <v>25000</v>
      </c>
      <c r="N240" s="49">
        <f t="shared" si="73"/>
        <v>0</v>
      </c>
      <c r="O240" s="62"/>
    </row>
    <row r="241" customHeight="1" spans="1:15">
      <c r="A241" s="50" t="s">
        <v>256</v>
      </c>
      <c r="B241" s="49">
        <f t="shared" ref="B241:B245" si="74">SUM(C241:D241)</f>
        <v>14</v>
      </c>
      <c r="C241" s="49">
        <f>[3]人员!B112</f>
        <v>14</v>
      </c>
      <c r="D241" s="49">
        <f>[3]补助!B111</f>
        <v>0</v>
      </c>
      <c r="E241" s="49">
        <f>[3]公用!B114</f>
        <v>0</v>
      </c>
      <c r="F241" s="85"/>
      <c r="G241" s="51">
        <f t="shared" ref="G241:G245" si="75">H241/B241</f>
        <v>105106.493457944</v>
      </c>
      <c r="H241" s="52">
        <f t="shared" ref="H241:H245" si="76">SUM(I241:M241)</f>
        <v>1471490.90841121</v>
      </c>
      <c r="I241" s="52">
        <f>'[2]2017年预算'!$I$175</f>
        <v>1054129.18841121</v>
      </c>
      <c r="J241" s="52">
        <f>'[2]2017年预算'!$J$175</f>
        <v>313958.2</v>
      </c>
      <c r="K241" s="52">
        <f>[3]补助!C111</f>
        <v>103403.52</v>
      </c>
      <c r="L241" s="52">
        <f>[3]经信局!D81</f>
        <v>0</v>
      </c>
      <c r="M241" s="52">
        <f>[3]经信局!D86</f>
        <v>0</v>
      </c>
      <c r="N241" s="52"/>
      <c r="O241" s="62"/>
    </row>
    <row r="242" customFormat="1" customHeight="1" spans="1:16">
      <c r="A242" s="50" t="s">
        <v>257</v>
      </c>
      <c r="B242" s="49">
        <f>B241</f>
        <v>14</v>
      </c>
      <c r="C242" s="49">
        <f t="shared" ref="C242:N242" si="77">C241</f>
        <v>14</v>
      </c>
      <c r="D242" s="49">
        <f t="shared" si="77"/>
        <v>0</v>
      </c>
      <c r="E242" s="49">
        <f t="shared" si="77"/>
        <v>0</v>
      </c>
      <c r="F242" s="49">
        <f t="shared" si="77"/>
        <v>0</v>
      </c>
      <c r="G242" s="49">
        <f t="shared" si="77"/>
        <v>105106.493457944</v>
      </c>
      <c r="H242" s="49">
        <f t="shared" si="77"/>
        <v>1471490.90841121</v>
      </c>
      <c r="I242" s="49">
        <f>'[2]2017年预算'!$I$175</f>
        <v>1054129.18841121</v>
      </c>
      <c r="J242" s="49">
        <f t="shared" si="77"/>
        <v>313958.2</v>
      </c>
      <c r="K242" s="49">
        <f t="shared" si="77"/>
        <v>103403.52</v>
      </c>
      <c r="L242" s="49">
        <f t="shared" si="77"/>
        <v>0</v>
      </c>
      <c r="M242" s="49">
        <f t="shared" si="77"/>
        <v>0</v>
      </c>
      <c r="N242" s="49">
        <f t="shared" si="77"/>
        <v>0</v>
      </c>
      <c r="O242" s="62"/>
      <c r="P242" s="32"/>
    </row>
    <row r="243" customHeight="1" spans="1:15">
      <c r="A243" s="50" t="s">
        <v>258</v>
      </c>
      <c r="B243" s="49">
        <f>B244</f>
        <v>5</v>
      </c>
      <c r="C243" s="49">
        <f t="shared" ref="C243:N243" si="78">C244</f>
        <v>5</v>
      </c>
      <c r="D243" s="49">
        <f t="shared" si="78"/>
        <v>0</v>
      </c>
      <c r="E243" s="49">
        <f t="shared" si="78"/>
        <v>0</v>
      </c>
      <c r="F243" s="49">
        <f t="shared" si="78"/>
        <v>0</v>
      </c>
      <c r="G243" s="49">
        <f t="shared" si="78"/>
        <v>112008.056</v>
      </c>
      <c r="H243" s="49">
        <f t="shared" si="78"/>
        <v>560040.28</v>
      </c>
      <c r="I243" s="49">
        <f t="shared" si="78"/>
        <v>377983.2</v>
      </c>
      <c r="J243" s="49">
        <f t="shared" si="78"/>
        <v>120200.28</v>
      </c>
      <c r="K243" s="49">
        <f t="shared" si="78"/>
        <v>36856.8</v>
      </c>
      <c r="L243" s="49">
        <f t="shared" si="78"/>
        <v>0</v>
      </c>
      <c r="M243" s="49">
        <f t="shared" si="78"/>
        <v>25000</v>
      </c>
      <c r="N243" s="49">
        <f t="shared" si="78"/>
        <v>0</v>
      </c>
      <c r="O243" s="64"/>
    </row>
    <row r="244" customHeight="1" spans="1:15">
      <c r="A244" s="50" t="s">
        <v>259</v>
      </c>
      <c r="B244" s="49">
        <f t="shared" si="74"/>
        <v>5</v>
      </c>
      <c r="C244" s="49">
        <f>[3]人员!B113</f>
        <v>5</v>
      </c>
      <c r="D244" s="49">
        <f>[3]补助!B112</f>
        <v>0</v>
      </c>
      <c r="E244" s="49">
        <f>[3]公用!B115</f>
        <v>0</v>
      </c>
      <c r="F244" s="51"/>
      <c r="G244" s="51">
        <f t="shared" si="75"/>
        <v>112008.056</v>
      </c>
      <c r="H244" s="52">
        <f t="shared" si="76"/>
        <v>560040.28</v>
      </c>
      <c r="I244" s="52">
        <f>'[2]2017年预算'!$I$176</f>
        <v>377983.2</v>
      </c>
      <c r="J244" s="52">
        <f>'[2]2017年预算'!$J$176</f>
        <v>120200.28</v>
      </c>
      <c r="K244" s="52">
        <f>[3]补助!C112</f>
        <v>36856.8</v>
      </c>
      <c r="L244" s="52">
        <f>[3]安全监督局!D81</f>
        <v>0</v>
      </c>
      <c r="M244" s="52">
        <f>[3]安全监督局!D86</f>
        <v>25000</v>
      </c>
      <c r="N244" s="52"/>
      <c r="O244" s="64" t="s">
        <v>260</v>
      </c>
    </row>
    <row r="245" customHeight="1" spans="1:15">
      <c r="A245" s="89" t="s">
        <v>261</v>
      </c>
      <c r="B245" s="49">
        <f t="shared" si="74"/>
        <v>30</v>
      </c>
      <c r="C245" s="49">
        <f>[3]人员!B114</f>
        <v>0</v>
      </c>
      <c r="D245" s="49">
        <f>[3]补助!B113</f>
        <v>30</v>
      </c>
      <c r="E245" s="49">
        <f>[3]公用!B116</f>
        <v>0</v>
      </c>
      <c r="F245" s="51"/>
      <c r="G245" s="51">
        <f t="shared" si="75"/>
        <v>25508</v>
      </c>
      <c r="H245" s="52">
        <f t="shared" si="76"/>
        <v>765240</v>
      </c>
      <c r="I245" s="52">
        <f>[3]人员!D114</f>
        <v>0</v>
      </c>
      <c r="J245" s="52">
        <f>[3]公用!E116</f>
        <v>0</v>
      </c>
      <c r="K245" s="52">
        <f>[3]补助!C113</f>
        <v>765240</v>
      </c>
      <c r="L245" s="52">
        <f>[3]贸易协会!D149</f>
        <v>0</v>
      </c>
      <c r="M245" s="52">
        <f>[3]贸易协会!D85</f>
        <v>0</v>
      </c>
      <c r="N245" s="52"/>
      <c r="O245" s="62"/>
    </row>
    <row r="246" customHeight="1" spans="1:15">
      <c r="A246" s="50" t="s">
        <v>262</v>
      </c>
      <c r="B246" s="56">
        <f>B245</f>
        <v>30</v>
      </c>
      <c r="C246" s="56">
        <f t="shared" ref="C246:M246" si="79">C245</f>
        <v>0</v>
      </c>
      <c r="D246" s="56">
        <f t="shared" si="79"/>
        <v>30</v>
      </c>
      <c r="E246" s="56">
        <f t="shared" si="79"/>
        <v>0</v>
      </c>
      <c r="F246" s="56">
        <f t="shared" si="79"/>
        <v>0</v>
      </c>
      <c r="G246" s="56">
        <f t="shared" si="79"/>
        <v>25508</v>
      </c>
      <c r="H246" s="56">
        <f t="shared" si="79"/>
        <v>765240</v>
      </c>
      <c r="I246" s="56">
        <f t="shared" si="79"/>
        <v>0</v>
      </c>
      <c r="J246" s="56">
        <f t="shared" si="79"/>
        <v>0</v>
      </c>
      <c r="K246" s="56">
        <f t="shared" si="79"/>
        <v>765240</v>
      </c>
      <c r="L246" s="56">
        <f t="shared" si="79"/>
        <v>0</v>
      </c>
      <c r="M246" s="56">
        <f t="shared" si="79"/>
        <v>0</v>
      </c>
      <c r="N246" s="51"/>
      <c r="O246" s="62"/>
    </row>
    <row r="247" customHeight="1" spans="1:15">
      <c r="A247" s="50" t="s">
        <v>263</v>
      </c>
      <c r="B247" s="56">
        <f>B245</f>
        <v>30</v>
      </c>
      <c r="C247" s="56">
        <f t="shared" ref="C247:M247" si="80">C245</f>
        <v>0</v>
      </c>
      <c r="D247" s="56">
        <f t="shared" si="80"/>
        <v>30</v>
      </c>
      <c r="E247" s="56">
        <f t="shared" si="80"/>
        <v>0</v>
      </c>
      <c r="F247" s="56">
        <f t="shared" si="80"/>
        <v>0</v>
      </c>
      <c r="G247" s="56">
        <f t="shared" si="80"/>
        <v>25508</v>
      </c>
      <c r="H247" s="56">
        <f t="shared" si="80"/>
        <v>765240</v>
      </c>
      <c r="I247" s="56">
        <f t="shared" si="80"/>
        <v>0</v>
      </c>
      <c r="J247" s="56">
        <f t="shared" si="80"/>
        <v>0</v>
      </c>
      <c r="K247" s="56">
        <f t="shared" si="80"/>
        <v>765240</v>
      </c>
      <c r="L247" s="56">
        <f t="shared" si="80"/>
        <v>0</v>
      </c>
      <c r="M247" s="56">
        <f t="shared" si="80"/>
        <v>0</v>
      </c>
      <c r="N247" s="51"/>
      <c r="O247" s="62"/>
    </row>
    <row r="248" customHeight="1" spans="1:15">
      <c r="A248" s="50"/>
      <c r="B248" s="56"/>
      <c r="C248" s="96"/>
      <c r="D248" s="56"/>
      <c r="E248" s="56"/>
      <c r="F248" s="51"/>
      <c r="G248" s="51"/>
      <c r="H248" s="51"/>
      <c r="I248" s="51"/>
      <c r="J248" s="51"/>
      <c r="K248" s="51"/>
      <c r="L248" s="51"/>
      <c r="M248" s="51"/>
      <c r="N248" s="51"/>
      <c r="O248" s="62"/>
    </row>
    <row r="249" customHeight="1" spans="1:15">
      <c r="A249" s="50"/>
      <c r="B249" s="56"/>
      <c r="C249" s="56"/>
      <c r="D249" s="56"/>
      <c r="E249" s="56"/>
      <c r="F249" s="51"/>
      <c r="G249" s="51"/>
      <c r="H249" s="51"/>
      <c r="I249" s="51"/>
      <c r="J249" s="51"/>
      <c r="K249" s="51"/>
      <c r="L249" s="51"/>
      <c r="M249" s="51"/>
      <c r="N249" s="51"/>
      <c r="O249" s="62"/>
    </row>
    <row r="250" customHeight="1" spans="1:15">
      <c r="A250" s="48" t="s">
        <v>264</v>
      </c>
      <c r="B250" s="56"/>
      <c r="C250" s="56"/>
      <c r="D250" s="56"/>
      <c r="E250" s="56"/>
      <c r="F250" s="51">
        <v>15000000</v>
      </c>
      <c r="G250" s="51"/>
      <c r="H250" s="52">
        <f>SUM(I250:N250)</f>
        <v>15000000</v>
      </c>
      <c r="I250" s="51"/>
      <c r="J250" s="51"/>
      <c r="K250" s="51"/>
      <c r="L250" s="51"/>
      <c r="M250" s="74"/>
      <c r="N250" s="51">
        <v>15000000</v>
      </c>
      <c r="O250" s="62">
        <f>F250-H250</f>
        <v>0</v>
      </c>
    </row>
    <row r="251" customHeight="1" spans="1:15">
      <c r="A251" s="48" t="s">
        <v>265</v>
      </c>
      <c r="B251" s="56"/>
      <c r="C251" s="56"/>
      <c r="D251" s="56"/>
      <c r="E251" s="56"/>
      <c r="F251" s="51">
        <v>5800000</v>
      </c>
      <c r="G251" s="51"/>
      <c r="H251" s="52">
        <f>SUM(I251:N251)</f>
        <v>5800000</v>
      </c>
      <c r="I251" s="51"/>
      <c r="J251" s="51"/>
      <c r="K251" s="51"/>
      <c r="L251" s="51"/>
      <c r="M251" s="74"/>
      <c r="N251" s="51">
        <v>5800000</v>
      </c>
      <c r="O251" s="62">
        <f>F251-H251</f>
        <v>0</v>
      </c>
    </row>
    <row r="252" customHeight="1" spans="1:15">
      <c r="A252" s="97"/>
      <c r="B252" s="56"/>
      <c r="C252" s="56"/>
      <c r="D252" s="56"/>
      <c r="E252" s="56"/>
      <c r="F252" s="51"/>
      <c r="G252" s="51"/>
      <c r="H252" s="52"/>
      <c r="I252" s="51"/>
      <c r="J252" s="51"/>
      <c r="K252" s="51"/>
      <c r="L252" s="51"/>
      <c r="M252" s="51"/>
      <c r="N252" s="51"/>
      <c r="O252" s="62"/>
    </row>
    <row r="253" customHeight="1" spans="1:15">
      <c r="A253" s="98" t="s">
        <v>266</v>
      </c>
      <c r="B253" s="99">
        <f>B6+B118+B128+B159+B167+B165+B189+B210+B212+B233+B238+B240+B245+B250+B251</f>
        <v>3331</v>
      </c>
      <c r="C253" s="99">
        <f t="shared" ref="C253:N253" si="81">C6+C118+C128+C159+C167+C165+C189+C210+C212+C233+C238+C240+C245+C250+C251</f>
        <v>2045</v>
      </c>
      <c r="D253" s="99">
        <f t="shared" si="81"/>
        <v>1286</v>
      </c>
      <c r="E253" s="99">
        <f t="shared" si="81"/>
        <v>34</v>
      </c>
      <c r="F253" s="99">
        <f t="shared" si="81"/>
        <v>358600000</v>
      </c>
      <c r="G253" s="99"/>
      <c r="H253" s="99">
        <f t="shared" si="81"/>
        <v>355727692.168411</v>
      </c>
      <c r="I253" s="99">
        <f t="shared" si="81"/>
        <v>146297057.388411</v>
      </c>
      <c r="J253" s="99">
        <f t="shared" si="81"/>
        <v>21609942.32</v>
      </c>
      <c r="K253" s="99">
        <f t="shared" si="81"/>
        <v>79631915.46</v>
      </c>
      <c r="L253" s="99" t="e">
        <f t="shared" si="81"/>
        <v>#REF!</v>
      </c>
      <c r="M253" s="99" t="e">
        <f t="shared" si="81"/>
        <v>#REF!</v>
      </c>
      <c r="N253" s="99">
        <f t="shared" si="81"/>
        <v>102682457</v>
      </c>
      <c r="O253" s="108"/>
    </row>
    <row r="254" hidden="1" customHeight="1" spans="8:15">
      <c r="H254" s="100" t="e">
        <f>SUM(I253:N253)</f>
        <v>#REF!</v>
      </c>
      <c r="O254" s="62">
        <f>F253-H253</f>
        <v>2872307.83158875</v>
      </c>
    </row>
    <row r="255" customHeight="1" spans="6:6">
      <c r="F255" s="101" t="s">
        <v>267</v>
      </c>
    </row>
    <row r="256" customHeight="1" spans="6:6">
      <c r="F256" s="102" t="s">
        <v>268</v>
      </c>
    </row>
  </sheetData>
  <mergeCells count="14">
    <mergeCell ref="A1:O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669444444444445" right="0.2" top="0.55" bottom="0.469444444444444" header="0.349305555555556" footer="0.2"/>
  <pageSetup paperSize="9" scale="72" fitToHeight="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5"/>
  <sheetViews>
    <sheetView topLeftCell="A80" workbookViewId="0">
      <selection activeCell="A80" sqref="A$1:E$1048576"/>
    </sheetView>
  </sheetViews>
  <sheetFormatPr defaultColWidth="9" defaultRowHeight="14.25"/>
  <cols>
    <col min="2" max="2" width="14.875" customWidth="1"/>
    <col min="14" max="14" width="11.625" customWidth="1"/>
  </cols>
  <sheetData>
    <row r="1" spans="1:15">
      <c r="A1" s="1" t="s">
        <v>129</v>
      </c>
      <c r="B1" s="2"/>
      <c r="C1" s="2"/>
      <c r="D1" s="2"/>
      <c r="E1" s="2"/>
      <c r="F1" s="3"/>
      <c r="G1" s="3"/>
      <c r="H1" s="2">
        <f>SUM(H2:H16)</f>
        <v>31808700</v>
      </c>
      <c r="I1" s="2">
        <f t="shared" ref="I1:N1" si="0">SUM(I2:I16)</f>
        <v>0</v>
      </c>
      <c r="J1" s="2">
        <f t="shared" si="0"/>
        <v>0</v>
      </c>
      <c r="K1" s="2">
        <f t="shared" si="0"/>
        <v>0</v>
      </c>
      <c r="L1" s="2">
        <f t="shared" si="0"/>
        <v>0</v>
      </c>
      <c r="M1" s="2">
        <f t="shared" si="0"/>
        <v>0</v>
      </c>
      <c r="N1" s="2">
        <f t="shared" si="0"/>
        <v>31808700</v>
      </c>
      <c r="O1" s="3"/>
    </row>
    <row r="2" ht="15.75" spans="1:15">
      <c r="A2" s="4" t="s">
        <v>130</v>
      </c>
      <c r="B2" s="2"/>
      <c r="C2" s="2"/>
      <c r="D2" s="2"/>
      <c r="E2" s="2"/>
      <c r="F2" s="5"/>
      <c r="G2" s="3"/>
      <c r="H2" s="2">
        <f t="shared" ref="H2:H27" si="1">SUM(I2:N2)</f>
        <v>0</v>
      </c>
      <c r="I2" s="3"/>
      <c r="J2" s="3"/>
      <c r="K2" s="3"/>
      <c r="L2" s="3"/>
      <c r="M2" s="23"/>
      <c r="N2" s="3">
        <v>0</v>
      </c>
      <c r="O2" s="5"/>
    </row>
    <row r="3" ht="15.75" spans="1:15">
      <c r="A3" s="4" t="s">
        <v>131</v>
      </c>
      <c r="B3" s="2"/>
      <c r="C3" s="2"/>
      <c r="D3" s="2"/>
      <c r="E3" s="2"/>
      <c r="F3" s="3"/>
      <c r="G3" s="3"/>
      <c r="H3" s="2">
        <f t="shared" si="1"/>
        <v>2000000</v>
      </c>
      <c r="I3" s="3"/>
      <c r="J3" s="3"/>
      <c r="K3" s="3"/>
      <c r="L3" s="3"/>
      <c r="M3" s="23"/>
      <c r="N3" s="3">
        <v>2000000</v>
      </c>
      <c r="O3" s="3"/>
    </row>
    <row r="4" ht="15.75" spans="1:15">
      <c r="A4" s="4" t="s">
        <v>132</v>
      </c>
      <c r="B4" s="2"/>
      <c r="C4" s="2"/>
      <c r="D4" s="2"/>
      <c r="E4" s="2"/>
      <c r="F4" s="3"/>
      <c r="G4" s="3"/>
      <c r="H4" s="2">
        <f t="shared" si="1"/>
        <v>20000</v>
      </c>
      <c r="I4" s="3"/>
      <c r="J4" s="3"/>
      <c r="K4" s="3"/>
      <c r="L4" s="3"/>
      <c r="M4" s="23"/>
      <c r="N4" s="3">
        <v>20000</v>
      </c>
      <c r="O4" s="3"/>
    </row>
    <row r="5" ht="15.75" spans="1:15">
      <c r="A5" s="4" t="s">
        <v>133</v>
      </c>
      <c r="B5" s="2"/>
      <c r="C5" s="2"/>
      <c r="D5" s="2"/>
      <c r="E5" s="2"/>
      <c r="F5" s="3"/>
      <c r="G5" s="3"/>
      <c r="H5" s="2">
        <f t="shared" si="1"/>
        <v>20000</v>
      </c>
      <c r="I5" s="3"/>
      <c r="J5" s="3"/>
      <c r="K5" s="3"/>
      <c r="L5" s="3"/>
      <c r="M5" s="23"/>
      <c r="N5" s="3">
        <v>20000</v>
      </c>
      <c r="O5" s="3"/>
    </row>
    <row r="6" ht="15.75" spans="1:15">
      <c r="A6" s="4" t="s">
        <v>134</v>
      </c>
      <c r="B6" s="2"/>
      <c r="C6" s="2"/>
      <c r="D6" s="2"/>
      <c r="E6" s="2"/>
      <c r="F6" s="3"/>
      <c r="G6" s="3"/>
      <c r="H6" s="2">
        <f t="shared" si="1"/>
        <v>3000000</v>
      </c>
      <c r="I6" s="3"/>
      <c r="J6" s="3"/>
      <c r="K6" s="3"/>
      <c r="L6" s="3"/>
      <c r="M6" s="23"/>
      <c r="N6" s="3">
        <v>3000000</v>
      </c>
      <c r="O6" s="24"/>
    </row>
    <row r="7" ht="15.75" spans="1:15">
      <c r="A7" s="4" t="s">
        <v>135</v>
      </c>
      <c r="B7" s="2"/>
      <c r="C7" s="2"/>
      <c r="D7" s="2"/>
      <c r="E7" s="2"/>
      <c r="F7" s="3"/>
      <c r="G7" s="3"/>
      <c r="H7" s="2">
        <f t="shared" si="1"/>
        <v>6000000</v>
      </c>
      <c r="I7" s="3"/>
      <c r="J7" s="3"/>
      <c r="K7" s="3"/>
      <c r="L7" s="3"/>
      <c r="M7" s="23"/>
      <c r="N7" s="3">
        <v>6000000</v>
      </c>
      <c r="O7" s="3"/>
    </row>
    <row r="8" ht="15.75" spans="1:15">
      <c r="A8" s="4" t="s">
        <v>136</v>
      </c>
      <c r="B8" s="2"/>
      <c r="C8" s="2"/>
      <c r="D8" s="2"/>
      <c r="E8" s="2"/>
      <c r="F8" s="3"/>
      <c r="G8" s="3"/>
      <c r="H8" s="2">
        <f t="shared" si="1"/>
        <v>4800000</v>
      </c>
      <c r="I8" s="3"/>
      <c r="J8" s="3"/>
      <c r="K8" s="3"/>
      <c r="L8" s="3"/>
      <c r="M8" s="23"/>
      <c r="N8" s="3">
        <v>4800000</v>
      </c>
      <c r="O8" s="5" t="s">
        <v>269</v>
      </c>
    </row>
    <row r="9" spans="1:15">
      <c r="A9" s="6" t="s">
        <v>137</v>
      </c>
      <c r="B9" s="2"/>
      <c r="C9" s="2"/>
      <c r="D9" s="2"/>
      <c r="E9" s="2"/>
      <c r="F9" s="3"/>
      <c r="G9" s="3"/>
      <c r="H9" s="2">
        <f t="shared" si="1"/>
        <v>300000</v>
      </c>
      <c r="I9" s="3"/>
      <c r="J9" s="3"/>
      <c r="K9" s="3"/>
      <c r="L9" s="3"/>
      <c r="M9" s="3"/>
      <c r="N9" s="3">
        <f>200000+100000</f>
        <v>300000</v>
      </c>
      <c r="O9" s="3"/>
    </row>
    <row r="10" spans="1:15">
      <c r="A10" s="7" t="s">
        <v>138</v>
      </c>
      <c r="B10" s="2"/>
      <c r="C10" s="2"/>
      <c r="D10" s="2"/>
      <c r="E10" s="2"/>
      <c r="F10" s="3"/>
      <c r="G10" s="3"/>
      <c r="H10" s="8">
        <f t="shared" si="1"/>
        <v>100000</v>
      </c>
      <c r="I10" s="3"/>
      <c r="J10" s="3"/>
      <c r="K10" s="3"/>
      <c r="L10" s="3"/>
      <c r="M10" s="3"/>
      <c r="N10" s="24">
        <v>100000</v>
      </c>
      <c r="O10" s="3"/>
    </row>
    <row r="11" spans="1:15">
      <c r="A11" s="7" t="s">
        <v>139</v>
      </c>
      <c r="B11" s="2"/>
      <c r="C11" s="2"/>
      <c r="D11" s="2"/>
      <c r="E11" s="2"/>
      <c r="F11" s="3"/>
      <c r="G11" s="3"/>
      <c r="H11" s="2">
        <f t="shared" si="1"/>
        <v>4500000</v>
      </c>
      <c r="I11" s="3"/>
      <c r="J11" s="3"/>
      <c r="K11" s="3"/>
      <c r="L11" s="3"/>
      <c r="M11" s="3"/>
      <c r="N11" s="3">
        <v>4500000</v>
      </c>
      <c r="O11" s="3"/>
    </row>
    <row r="12" ht="15.75" spans="1:15">
      <c r="A12" s="4" t="s">
        <v>140</v>
      </c>
      <c r="B12" s="2"/>
      <c r="C12" s="2"/>
      <c r="D12" s="2"/>
      <c r="E12" s="2"/>
      <c r="F12" s="3"/>
      <c r="G12" s="3"/>
      <c r="H12" s="2">
        <f t="shared" si="1"/>
        <v>1000000</v>
      </c>
      <c r="I12" s="3"/>
      <c r="J12" s="3"/>
      <c r="K12" s="3"/>
      <c r="L12" s="3"/>
      <c r="M12" s="3"/>
      <c r="N12" s="3">
        <v>1000000</v>
      </c>
      <c r="O12" s="3"/>
    </row>
    <row r="13" ht="15.75" spans="1:15">
      <c r="A13" s="4" t="s">
        <v>141</v>
      </c>
      <c r="B13" s="2"/>
      <c r="C13" s="2"/>
      <c r="D13" s="2"/>
      <c r="E13" s="2"/>
      <c r="F13" s="3"/>
      <c r="G13" s="3"/>
      <c r="H13" s="2">
        <f t="shared" si="1"/>
        <v>8000000</v>
      </c>
      <c r="I13" s="3"/>
      <c r="J13" s="3"/>
      <c r="K13" s="3"/>
      <c r="L13" s="3"/>
      <c r="M13" s="3"/>
      <c r="N13" s="3">
        <v>8000000</v>
      </c>
      <c r="O13" s="5"/>
    </row>
    <row r="14" ht="15.75" spans="1:15">
      <c r="A14" s="9" t="s">
        <v>142</v>
      </c>
      <c r="B14" s="2"/>
      <c r="C14" s="2"/>
      <c r="D14" s="2"/>
      <c r="E14" s="2"/>
      <c r="F14" s="3"/>
      <c r="G14" s="3"/>
      <c r="H14" s="2">
        <f t="shared" si="1"/>
        <v>780000</v>
      </c>
      <c r="I14" s="3"/>
      <c r="J14" s="3"/>
      <c r="K14" s="3"/>
      <c r="L14" s="3"/>
      <c r="M14" s="3"/>
      <c r="N14" s="3">
        <v>780000</v>
      </c>
      <c r="O14" s="3" t="s">
        <v>270</v>
      </c>
    </row>
    <row r="15" ht="15.75" spans="1:15">
      <c r="A15" s="4" t="s">
        <v>143</v>
      </c>
      <c r="B15" s="2"/>
      <c r="C15" s="2"/>
      <c r="D15" s="2"/>
      <c r="E15" s="2"/>
      <c r="F15" s="3"/>
      <c r="G15" s="3"/>
      <c r="H15" s="2">
        <f t="shared" si="1"/>
        <v>288700</v>
      </c>
      <c r="I15" s="3"/>
      <c r="J15" s="3"/>
      <c r="K15" s="3"/>
      <c r="L15" s="3"/>
      <c r="M15" s="3"/>
      <c r="N15" s="3">
        <f>208700+80000</f>
        <v>288700</v>
      </c>
      <c r="O15" s="5" t="s">
        <v>271</v>
      </c>
    </row>
    <row r="16" ht="15.75" spans="1:14">
      <c r="A16" s="10" t="s">
        <v>272</v>
      </c>
      <c r="B16" s="2"/>
      <c r="C16" s="2"/>
      <c r="D16" s="2"/>
      <c r="E16" s="2"/>
      <c r="F16" s="3"/>
      <c r="G16" s="3"/>
      <c r="H16" s="2">
        <f t="shared" si="1"/>
        <v>1000000</v>
      </c>
      <c r="I16" s="3"/>
      <c r="J16" s="3"/>
      <c r="K16" s="3"/>
      <c r="L16" s="3"/>
      <c r="M16" s="23"/>
      <c r="N16" s="3">
        <v>1000000</v>
      </c>
    </row>
    <row r="17" ht="15.75" spans="1:14">
      <c r="A17" s="4" t="s">
        <v>273</v>
      </c>
      <c r="B17" s="2"/>
      <c r="C17" s="2"/>
      <c r="D17" s="2"/>
      <c r="E17" s="2"/>
      <c r="F17" s="3"/>
      <c r="G17" s="3"/>
      <c r="H17" s="2">
        <f t="shared" si="1"/>
        <v>900000</v>
      </c>
      <c r="I17" s="3"/>
      <c r="J17" s="3"/>
      <c r="K17" s="3"/>
      <c r="L17" s="3"/>
      <c r="M17" s="23"/>
      <c r="N17" s="3">
        <v>900000</v>
      </c>
    </row>
    <row r="18" ht="15.75" spans="1:14">
      <c r="A18" s="4" t="s">
        <v>274</v>
      </c>
      <c r="B18" s="2"/>
      <c r="C18" s="2"/>
      <c r="D18" s="2"/>
      <c r="E18" s="2"/>
      <c r="F18" s="3"/>
      <c r="G18" s="3"/>
      <c r="H18" s="2">
        <f t="shared" si="1"/>
        <v>5000000</v>
      </c>
      <c r="I18" s="3"/>
      <c r="J18" s="3"/>
      <c r="K18" s="3"/>
      <c r="L18" s="3"/>
      <c r="M18" s="23"/>
      <c r="N18" s="3">
        <v>5000000</v>
      </c>
    </row>
    <row r="19" ht="15.75" spans="1:14">
      <c r="A19" s="9" t="s">
        <v>275</v>
      </c>
      <c r="B19" s="2"/>
      <c r="C19" s="2"/>
      <c r="D19" s="2"/>
      <c r="E19" s="2"/>
      <c r="F19" s="3"/>
      <c r="G19" s="3"/>
      <c r="H19" s="2">
        <f t="shared" si="1"/>
        <v>1000000</v>
      </c>
      <c r="I19" s="3"/>
      <c r="J19" s="3"/>
      <c r="K19" s="3"/>
      <c r="L19" s="3"/>
      <c r="M19" s="23"/>
      <c r="N19" s="3">
        <v>1000000</v>
      </c>
    </row>
    <row r="20" ht="15.75" spans="1:14">
      <c r="A20" s="4" t="s">
        <v>177</v>
      </c>
      <c r="B20" s="2"/>
      <c r="C20" s="2"/>
      <c r="D20" s="2"/>
      <c r="E20" s="2"/>
      <c r="F20" s="3"/>
      <c r="G20" s="3"/>
      <c r="H20" s="2">
        <f t="shared" si="1"/>
        <v>0</v>
      </c>
      <c r="I20" s="3"/>
      <c r="J20" s="3"/>
      <c r="K20" s="3"/>
      <c r="L20" s="3"/>
      <c r="M20" s="23"/>
      <c r="N20" s="3"/>
    </row>
    <row r="21" ht="15.75" spans="1:14">
      <c r="A21" s="11" t="s">
        <v>178</v>
      </c>
      <c r="B21" s="2"/>
      <c r="C21" s="2"/>
      <c r="D21" s="2"/>
      <c r="E21" s="2"/>
      <c r="F21" s="3"/>
      <c r="G21" s="3"/>
      <c r="H21" s="2">
        <f t="shared" si="1"/>
        <v>2000000</v>
      </c>
      <c r="I21" s="3"/>
      <c r="J21" s="3"/>
      <c r="K21" s="3"/>
      <c r="L21" s="3"/>
      <c r="M21" s="23"/>
      <c r="N21" s="3">
        <v>2000000</v>
      </c>
    </row>
    <row r="22" ht="15.75" spans="1:14">
      <c r="A22" s="11" t="s">
        <v>179</v>
      </c>
      <c r="B22" s="2"/>
      <c r="C22" s="2"/>
      <c r="D22" s="2"/>
      <c r="E22" s="2"/>
      <c r="F22" s="3"/>
      <c r="G22" s="3"/>
      <c r="H22" s="2">
        <f t="shared" si="1"/>
        <v>2000000</v>
      </c>
      <c r="I22" s="3"/>
      <c r="J22" s="3"/>
      <c r="K22" s="3"/>
      <c r="L22" s="3"/>
      <c r="M22" s="23"/>
      <c r="N22" s="3">
        <v>2000000</v>
      </c>
    </row>
    <row r="23" ht="15.75" spans="1:14">
      <c r="A23" s="11" t="s">
        <v>180</v>
      </c>
      <c r="B23" s="2"/>
      <c r="C23" s="2"/>
      <c r="D23" s="2"/>
      <c r="E23" s="2"/>
      <c r="F23" s="3"/>
      <c r="G23" s="3"/>
      <c r="H23" s="2">
        <f t="shared" si="1"/>
        <v>4600000</v>
      </c>
      <c r="I23" s="3"/>
      <c r="J23" s="3"/>
      <c r="K23" s="3"/>
      <c r="L23" s="3"/>
      <c r="M23" s="23"/>
      <c r="N23" s="3">
        <v>4600000</v>
      </c>
    </row>
    <row r="24" spans="1:14">
      <c r="A24" s="12" t="s">
        <v>181</v>
      </c>
      <c r="B24" s="2"/>
      <c r="C24" s="2"/>
      <c r="D24" s="2"/>
      <c r="E24" s="2"/>
      <c r="F24" s="3"/>
      <c r="G24" s="3"/>
      <c r="H24" s="2">
        <f t="shared" si="1"/>
        <v>160000</v>
      </c>
      <c r="I24" s="3"/>
      <c r="J24" s="3"/>
      <c r="K24" s="3"/>
      <c r="L24" s="3"/>
      <c r="M24" s="23"/>
      <c r="N24" s="3">
        <v>160000</v>
      </c>
    </row>
    <row r="25" spans="1:14">
      <c r="A25" s="11" t="s">
        <v>182</v>
      </c>
      <c r="B25" s="2"/>
      <c r="C25" s="2"/>
      <c r="D25" s="2"/>
      <c r="E25" s="2"/>
      <c r="F25" s="3"/>
      <c r="G25" s="3"/>
      <c r="H25" s="2">
        <f t="shared" si="1"/>
        <v>154357</v>
      </c>
      <c r="I25" s="3"/>
      <c r="J25" s="3"/>
      <c r="K25" s="3"/>
      <c r="L25" s="3"/>
      <c r="M25" s="23"/>
      <c r="N25" s="3">
        <f>22051*7</f>
        <v>154357</v>
      </c>
    </row>
    <row r="26" spans="1:14">
      <c r="A26" s="11" t="s">
        <v>183</v>
      </c>
      <c r="B26" s="2"/>
      <c r="C26" s="2"/>
      <c r="D26" s="2"/>
      <c r="E26" s="2"/>
      <c r="F26" s="3"/>
      <c r="G26" s="3"/>
      <c r="H26" s="2">
        <f t="shared" si="1"/>
        <v>3000000</v>
      </c>
      <c r="I26" s="3"/>
      <c r="J26" s="3"/>
      <c r="K26" s="3"/>
      <c r="L26" s="3"/>
      <c r="M26" s="3"/>
      <c r="N26" s="3">
        <v>3000000</v>
      </c>
    </row>
    <row r="27" ht="15.75" spans="1:14">
      <c r="A27" s="13" t="s">
        <v>187</v>
      </c>
      <c r="B27" s="3"/>
      <c r="C27" s="3"/>
      <c r="D27" s="3"/>
      <c r="E27" s="3"/>
      <c r="F27" s="3"/>
      <c r="G27" s="3"/>
      <c r="H27" s="3">
        <f t="shared" si="1"/>
        <v>1100000</v>
      </c>
      <c r="I27" s="3"/>
      <c r="J27" s="3"/>
      <c r="K27" s="3"/>
      <c r="L27" s="3"/>
      <c r="M27" s="25"/>
      <c r="N27" s="3">
        <v>1100000</v>
      </c>
    </row>
    <row r="28" ht="15.75" spans="1:14">
      <c r="A28" s="14" t="s">
        <v>201</v>
      </c>
      <c r="B28" s="2">
        <f t="shared" ref="B28:B34" si="2">SUM(C28:D28)</f>
        <v>0</v>
      </c>
      <c r="C28" s="2"/>
      <c r="D28" s="2"/>
      <c r="E28" s="2"/>
      <c r="F28" s="3"/>
      <c r="G28" s="3"/>
      <c r="H28" s="2">
        <f t="shared" ref="H28:H45" si="3">SUM(I28:N28)</f>
        <v>200000</v>
      </c>
      <c r="I28" s="3"/>
      <c r="J28" s="3"/>
      <c r="K28" s="3"/>
      <c r="L28" s="3"/>
      <c r="M28" s="23"/>
      <c r="N28" s="3">
        <v>200000</v>
      </c>
    </row>
    <row r="29" ht="15.75" spans="1:14">
      <c r="A29" s="15" t="s">
        <v>202</v>
      </c>
      <c r="B29" s="2">
        <f t="shared" si="2"/>
        <v>0</v>
      </c>
      <c r="C29" s="2"/>
      <c r="D29" s="2"/>
      <c r="E29" s="2"/>
      <c r="F29" s="3"/>
      <c r="G29" s="3"/>
      <c r="H29" s="2">
        <f t="shared" si="3"/>
        <v>200000</v>
      </c>
      <c r="I29" s="3"/>
      <c r="J29" s="3"/>
      <c r="K29" s="3"/>
      <c r="L29" s="3"/>
      <c r="M29" s="23"/>
      <c r="N29" s="3">
        <v>200000</v>
      </c>
    </row>
    <row r="30" ht="15.75" spans="1:14">
      <c r="A30" s="4" t="s">
        <v>203</v>
      </c>
      <c r="B30" s="2">
        <f t="shared" si="2"/>
        <v>0</v>
      </c>
      <c r="C30" s="2"/>
      <c r="D30" s="2"/>
      <c r="E30" s="2"/>
      <c r="F30" s="3"/>
      <c r="G30" s="3"/>
      <c r="H30" s="2">
        <f t="shared" si="3"/>
        <v>3000000</v>
      </c>
      <c r="I30" s="3"/>
      <c r="J30" s="3"/>
      <c r="K30" s="3"/>
      <c r="L30" s="3"/>
      <c r="M30" s="23"/>
      <c r="N30" s="3">
        <v>3000000</v>
      </c>
    </row>
    <row r="31" ht="15.75" spans="1:14">
      <c r="A31" s="9" t="s">
        <v>204</v>
      </c>
      <c r="B31" s="2">
        <f t="shared" si="2"/>
        <v>0</v>
      </c>
      <c r="C31" s="2"/>
      <c r="D31" s="2"/>
      <c r="E31" s="2"/>
      <c r="F31" s="3"/>
      <c r="G31" s="3"/>
      <c r="H31" s="2">
        <f t="shared" si="3"/>
        <v>0</v>
      </c>
      <c r="I31" s="3"/>
      <c r="J31" s="3"/>
      <c r="K31" s="3"/>
      <c r="L31" s="3"/>
      <c r="M31" s="23"/>
      <c r="N31" s="3">
        <v>0</v>
      </c>
    </row>
    <row r="32" ht="15.75" spans="1:14">
      <c r="A32" s="4" t="s">
        <v>205</v>
      </c>
      <c r="B32" s="2">
        <f t="shared" si="2"/>
        <v>0</v>
      </c>
      <c r="C32" s="2"/>
      <c r="D32" s="2"/>
      <c r="E32" s="2"/>
      <c r="F32" s="3"/>
      <c r="G32" s="3"/>
      <c r="H32" s="2">
        <f t="shared" si="3"/>
        <v>59400</v>
      </c>
      <c r="I32" s="3"/>
      <c r="J32" s="3"/>
      <c r="K32" s="3"/>
      <c r="L32" s="3"/>
      <c r="M32" s="3"/>
      <c r="N32" s="3">
        <v>59400</v>
      </c>
    </row>
    <row r="33" ht="15.75" spans="1:14">
      <c r="A33" s="4" t="s">
        <v>206</v>
      </c>
      <c r="B33" s="2">
        <f t="shared" si="2"/>
        <v>0</v>
      </c>
      <c r="C33" s="2"/>
      <c r="D33" s="2"/>
      <c r="E33" s="2"/>
      <c r="F33" s="3"/>
      <c r="G33" s="3"/>
      <c r="H33" s="2">
        <f t="shared" si="3"/>
        <v>3000000</v>
      </c>
      <c r="I33" s="3"/>
      <c r="J33" s="3"/>
      <c r="K33" s="3"/>
      <c r="L33" s="3"/>
      <c r="M33" s="23"/>
      <c r="N33" s="3">
        <v>3000000</v>
      </c>
    </row>
    <row r="34" spans="1:14">
      <c r="A34" s="11" t="s">
        <v>207</v>
      </c>
      <c r="B34" s="2">
        <f t="shared" si="2"/>
        <v>0</v>
      </c>
      <c r="C34" s="2"/>
      <c r="D34" s="2"/>
      <c r="E34" s="2"/>
      <c r="F34" s="3"/>
      <c r="G34" s="3"/>
      <c r="H34" s="2">
        <f t="shared" si="3"/>
        <v>3500000</v>
      </c>
      <c r="I34" s="3"/>
      <c r="J34" s="3"/>
      <c r="K34" s="3"/>
      <c r="L34" s="3"/>
      <c r="M34" s="3"/>
      <c r="N34" s="3">
        <v>3500000</v>
      </c>
    </row>
    <row r="35" ht="15.75" spans="1:14">
      <c r="A35" s="4" t="s">
        <v>226</v>
      </c>
      <c r="B35" s="2"/>
      <c r="C35" s="2"/>
      <c r="D35" s="2"/>
      <c r="E35" s="2"/>
      <c r="F35" s="3"/>
      <c r="G35" s="3"/>
      <c r="H35" s="2">
        <f t="shared" si="3"/>
        <v>1200000</v>
      </c>
      <c r="I35" s="3"/>
      <c r="J35" s="3"/>
      <c r="K35" s="3"/>
      <c r="L35" s="3"/>
      <c r="M35" s="23"/>
      <c r="N35" s="3">
        <v>1200000</v>
      </c>
    </row>
    <row r="36" ht="15.75" spans="1:14">
      <c r="A36" s="4" t="s">
        <v>228</v>
      </c>
      <c r="B36" s="2"/>
      <c r="C36" s="2"/>
      <c r="D36" s="2"/>
      <c r="E36" s="2"/>
      <c r="F36" s="3"/>
      <c r="G36" s="3"/>
      <c r="H36" s="2">
        <f t="shared" si="3"/>
        <v>2000000</v>
      </c>
      <c r="I36" s="3"/>
      <c r="J36" s="3"/>
      <c r="K36" s="3"/>
      <c r="L36" s="3"/>
      <c r="M36" s="3"/>
      <c r="N36" s="3">
        <v>2000000</v>
      </c>
    </row>
    <row r="37" ht="15.75" spans="1:14">
      <c r="A37" s="9" t="s">
        <v>243</v>
      </c>
      <c r="B37" s="3"/>
      <c r="C37" s="3"/>
      <c r="D37" s="3"/>
      <c r="E37" s="3"/>
      <c r="F37" s="3"/>
      <c r="G37" s="3"/>
      <c r="H37" s="3">
        <f t="shared" si="3"/>
        <v>0</v>
      </c>
      <c r="I37" s="3"/>
      <c r="J37" s="3"/>
      <c r="K37" s="3"/>
      <c r="L37" s="3"/>
      <c r="M37" s="23"/>
      <c r="N37" s="3"/>
    </row>
    <row r="38" ht="15.75" spans="1:14">
      <c r="A38" s="9" t="s">
        <v>244</v>
      </c>
      <c r="B38" s="3"/>
      <c r="C38" s="3"/>
      <c r="D38" s="3"/>
      <c r="E38" s="3"/>
      <c r="F38" s="3"/>
      <c r="G38" s="3"/>
      <c r="H38" s="3">
        <f t="shared" si="3"/>
        <v>1000000</v>
      </c>
      <c r="I38" s="3"/>
      <c r="J38" s="3"/>
      <c r="K38" s="3"/>
      <c r="L38" s="3"/>
      <c r="M38" s="23"/>
      <c r="N38" s="3">
        <v>1000000</v>
      </c>
    </row>
    <row r="39" ht="15.75" spans="1:14">
      <c r="A39" s="9" t="s">
        <v>245</v>
      </c>
      <c r="B39" s="3"/>
      <c r="C39" s="3"/>
      <c r="D39" s="3"/>
      <c r="E39" s="3"/>
      <c r="F39" s="3"/>
      <c r="G39" s="3"/>
      <c r="H39" s="3">
        <f t="shared" si="3"/>
        <v>10000000</v>
      </c>
      <c r="I39" s="3"/>
      <c r="J39" s="3"/>
      <c r="K39" s="3"/>
      <c r="L39" s="3"/>
      <c r="M39" s="23"/>
      <c r="N39" s="3">
        <v>10000000</v>
      </c>
    </row>
    <row r="40" spans="1:14">
      <c r="A40" s="11" t="s">
        <v>246</v>
      </c>
      <c r="B40" s="3"/>
      <c r="C40" s="3"/>
      <c r="D40" s="3"/>
      <c r="E40" s="3"/>
      <c r="F40" s="3"/>
      <c r="G40" s="3"/>
      <c r="H40" s="3">
        <f t="shared" si="3"/>
        <v>720000</v>
      </c>
      <c r="I40" s="3"/>
      <c r="J40" s="3"/>
      <c r="K40" s="3"/>
      <c r="L40" s="3"/>
      <c r="M40" s="23"/>
      <c r="N40" s="3">
        <v>720000</v>
      </c>
    </row>
    <row r="41" ht="15.75" spans="1:14">
      <c r="A41" s="4" t="s">
        <v>247</v>
      </c>
      <c r="B41" s="3"/>
      <c r="C41" s="3"/>
      <c r="D41" s="3"/>
      <c r="E41" s="3"/>
      <c r="F41" s="3"/>
      <c r="G41" s="3"/>
      <c r="H41" s="3">
        <f t="shared" si="3"/>
        <v>780000</v>
      </c>
      <c r="I41" s="3"/>
      <c r="J41" s="3"/>
      <c r="K41" s="3"/>
      <c r="L41" s="3"/>
      <c r="M41" s="23"/>
      <c r="N41" s="3">
        <f>1300000-520000</f>
        <v>780000</v>
      </c>
    </row>
    <row r="42" spans="1:14">
      <c r="A42" s="12" t="s">
        <v>248</v>
      </c>
      <c r="B42" s="3"/>
      <c r="C42" s="3"/>
      <c r="D42" s="3"/>
      <c r="E42" s="3"/>
      <c r="F42" s="3"/>
      <c r="G42" s="3"/>
      <c r="H42" s="3">
        <f t="shared" si="3"/>
        <v>2000000</v>
      </c>
      <c r="I42" s="3"/>
      <c r="J42" s="3"/>
      <c r="K42" s="3"/>
      <c r="L42" s="3"/>
      <c r="M42" s="23"/>
      <c r="N42" s="3">
        <v>2000000</v>
      </c>
    </row>
    <row r="43" ht="15.75" spans="1:14">
      <c r="A43" s="4" t="s">
        <v>249</v>
      </c>
      <c r="B43" s="3"/>
      <c r="C43" s="3"/>
      <c r="D43" s="3"/>
      <c r="E43" s="3"/>
      <c r="F43" s="3"/>
      <c r="G43" s="3"/>
      <c r="H43" s="3">
        <f t="shared" si="3"/>
        <v>1500000</v>
      </c>
      <c r="I43" s="3"/>
      <c r="J43" s="3"/>
      <c r="K43" s="3"/>
      <c r="L43" s="3"/>
      <c r="M43" s="23"/>
      <c r="N43" s="3">
        <v>1500000</v>
      </c>
    </row>
    <row r="44" ht="15.75" spans="1:14">
      <c r="A44" s="16" t="s">
        <v>276</v>
      </c>
      <c r="B44" s="2">
        <f>SUM(C44:D44)</f>
        <v>0</v>
      </c>
      <c r="C44" s="2"/>
      <c r="D44" s="2"/>
      <c r="E44" s="2"/>
      <c r="F44" s="3"/>
      <c r="G44" s="3"/>
      <c r="H44" s="2">
        <f t="shared" si="3"/>
        <v>500000</v>
      </c>
      <c r="I44" s="3"/>
      <c r="J44" s="3"/>
      <c r="K44" s="3"/>
      <c r="L44" s="3"/>
      <c r="M44" s="25"/>
      <c r="N44" s="3">
        <v>500000</v>
      </c>
    </row>
    <row r="45" ht="15.75" spans="1:14">
      <c r="A45" s="16" t="s">
        <v>277</v>
      </c>
      <c r="B45" s="2"/>
      <c r="C45" s="2"/>
      <c r="D45" s="2"/>
      <c r="E45" s="2"/>
      <c r="F45" s="3"/>
      <c r="G45" s="3"/>
      <c r="H45" s="2">
        <f t="shared" si="3"/>
        <v>500000</v>
      </c>
      <c r="I45" s="2"/>
      <c r="J45" s="2"/>
      <c r="K45" s="2"/>
      <c r="L45" s="2"/>
      <c r="M45" s="2"/>
      <c r="N45" s="3">
        <v>500000</v>
      </c>
    </row>
    <row r="47" spans="1:1">
      <c r="A47" t="s">
        <v>278</v>
      </c>
    </row>
    <row r="48" ht="15.75" spans="1:5">
      <c r="A48" t="s">
        <v>279</v>
      </c>
      <c r="B48" s="4" t="s">
        <v>280</v>
      </c>
      <c r="C48" s="17">
        <v>158</v>
      </c>
      <c r="D48" s="17">
        <v>1000</v>
      </c>
      <c r="E48" s="17">
        <f t="shared" ref="E48:E54" si="4">D48*C48</f>
        <v>158000</v>
      </c>
    </row>
    <row r="49" ht="15.75" spans="2:5">
      <c r="B49" s="4" t="s">
        <v>281</v>
      </c>
      <c r="C49" s="17">
        <v>8</v>
      </c>
      <c r="D49" s="17">
        <v>2500</v>
      </c>
      <c r="E49" s="17">
        <f t="shared" si="4"/>
        <v>20000</v>
      </c>
    </row>
    <row r="50" ht="15.75" spans="2:5">
      <c r="B50" s="4" t="s">
        <v>282</v>
      </c>
      <c r="C50" s="17"/>
      <c r="D50" s="17"/>
      <c r="E50" s="17">
        <v>40000</v>
      </c>
    </row>
    <row r="51" ht="15.75" spans="2:5">
      <c r="B51" s="4" t="s">
        <v>283</v>
      </c>
      <c r="C51" s="17"/>
      <c r="D51" s="17"/>
      <c r="E51" s="17">
        <v>30000</v>
      </c>
    </row>
    <row r="52" ht="42.75" spans="2:5">
      <c r="B52" s="18" t="s">
        <v>284</v>
      </c>
      <c r="C52" s="19"/>
      <c r="D52" s="20"/>
      <c r="E52" s="17">
        <f>3*50000</f>
        <v>150000</v>
      </c>
    </row>
    <row r="53" spans="1:5">
      <c r="A53" t="s">
        <v>285</v>
      </c>
      <c r="B53" s="21" t="s">
        <v>286</v>
      </c>
      <c r="C53" s="17">
        <v>164</v>
      </c>
      <c r="D53" s="17">
        <v>1000</v>
      </c>
      <c r="E53" s="17">
        <f t="shared" si="4"/>
        <v>164000</v>
      </c>
    </row>
    <row r="54" ht="15.75" spans="2:5">
      <c r="B54" s="4" t="s">
        <v>287</v>
      </c>
      <c r="C54" s="17">
        <v>8</v>
      </c>
      <c r="D54" s="17">
        <v>2500</v>
      </c>
      <c r="E54" s="17">
        <f t="shared" si="4"/>
        <v>20000</v>
      </c>
    </row>
    <row r="55" ht="15.75" spans="2:5">
      <c r="B55" s="4" t="s">
        <v>288</v>
      </c>
      <c r="C55" s="17"/>
      <c r="D55" s="17"/>
      <c r="E55" s="17">
        <v>5000</v>
      </c>
    </row>
    <row r="56" ht="15.75" spans="2:5">
      <c r="B56" s="4" t="s">
        <v>289</v>
      </c>
      <c r="C56" s="17"/>
      <c r="D56" s="17"/>
      <c r="E56" s="17">
        <v>30000</v>
      </c>
    </row>
    <row r="57" spans="1:5">
      <c r="A57" t="s">
        <v>290</v>
      </c>
      <c r="B57" s="21" t="s">
        <v>291</v>
      </c>
      <c r="C57" s="17"/>
      <c r="D57" s="17"/>
      <c r="E57" s="17">
        <v>20000</v>
      </c>
    </row>
    <row r="58" ht="15.75" spans="2:5">
      <c r="B58" s="4" t="s">
        <v>292</v>
      </c>
      <c r="C58" s="17"/>
      <c r="D58" s="17"/>
      <c r="E58" s="17">
        <v>20000</v>
      </c>
    </row>
    <row r="59" ht="15.75" spans="2:5">
      <c r="B59" s="4" t="s">
        <v>293</v>
      </c>
      <c r="C59" s="17"/>
      <c r="D59" s="17"/>
      <c r="E59" s="17">
        <v>20000</v>
      </c>
    </row>
    <row r="60" spans="2:5">
      <c r="B60" s="22" t="s">
        <v>294</v>
      </c>
      <c r="C60" s="17"/>
      <c r="D60" s="17"/>
      <c r="E60" s="17">
        <f>20000+30000</f>
        <v>50000</v>
      </c>
    </row>
    <row r="61" spans="2:5">
      <c r="B61" s="22" t="s">
        <v>295</v>
      </c>
      <c r="C61" s="17"/>
      <c r="D61" s="17"/>
      <c r="E61" s="17">
        <v>100000</v>
      </c>
    </row>
    <row r="62" spans="2:5">
      <c r="B62" s="22" t="s">
        <v>296</v>
      </c>
      <c r="C62" s="17"/>
      <c r="D62" s="17"/>
      <c r="E62" s="17">
        <v>80000</v>
      </c>
    </row>
    <row r="63" spans="1:5">
      <c r="A63" t="s">
        <v>297</v>
      </c>
      <c r="B63" s="21" t="s">
        <v>298</v>
      </c>
      <c r="C63" s="17"/>
      <c r="D63" s="17"/>
      <c r="E63" s="17">
        <f>10000+15000</f>
        <v>25000</v>
      </c>
    </row>
    <row r="64" spans="2:5">
      <c r="B64" s="21" t="s">
        <v>299</v>
      </c>
      <c r="C64" s="17"/>
      <c r="D64" s="17"/>
      <c r="E64" s="17">
        <v>50000</v>
      </c>
    </row>
    <row r="65" spans="2:5">
      <c r="B65" s="21" t="s">
        <v>300</v>
      </c>
      <c r="C65" s="17"/>
      <c r="D65" s="17"/>
      <c r="E65" s="17">
        <v>10000</v>
      </c>
    </row>
    <row r="66" ht="15.75" spans="1:5">
      <c r="A66" t="s">
        <v>301</v>
      </c>
      <c r="B66" s="4" t="s">
        <v>302</v>
      </c>
      <c r="C66" s="17"/>
      <c r="D66" s="17"/>
      <c r="E66" s="17">
        <v>30000</v>
      </c>
    </row>
    <row r="67" ht="15.75" spans="2:5">
      <c r="B67" s="4" t="s">
        <v>303</v>
      </c>
      <c r="C67" s="17"/>
      <c r="D67" s="17"/>
      <c r="E67" s="17">
        <f>60000+30000</f>
        <v>90000</v>
      </c>
    </row>
    <row r="68" ht="15.75" spans="2:5">
      <c r="B68" s="4" t="s">
        <v>304</v>
      </c>
      <c r="C68" s="17"/>
      <c r="D68" s="17"/>
      <c r="E68" s="17">
        <v>10000</v>
      </c>
    </row>
    <row r="69" ht="15.75" spans="2:5">
      <c r="B69" s="4" t="s">
        <v>305</v>
      </c>
      <c r="C69" s="17"/>
      <c r="D69" s="17"/>
      <c r="E69" s="17">
        <v>50000</v>
      </c>
    </row>
    <row r="70" spans="1:5">
      <c r="A70" t="s">
        <v>306</v>
      </c>
      <c r="B70" s="21" t="s">
        <v>307</v>
      </c>
      <c r="C70" s="17"/>
      <c r="D70" s="17"/>
      <c r="E70" s="17">
        <v>10000</v>
      </c>
    </row>
    <row r="71" spans="2:5">
      <c r="B71" s="21" t="s">
        <v>308</v>
      </c>
      <c r="C71" s="17"/>
      <c r="D71" s="17"/>
      <c r="E71" s="17">
        <v>20000</v>
      </c>
    </row>
    <row r="72" ht="15.75" spans="2:5">
      <c r="B72" s="4" t="s">
        <v>309</v>
      </c>
      <c r="C72" s="17"/>
      <c r="D72" s="17"/>
      <c r="E72" s="17">
        <f>20000+20000</f>
        <v>40000</v>
      </c>
    </row>
    <row r="73" spans="1:5">
      <c r="A73" t="s">
        <v>310</v>
      </c>
      <c r="B73" s="21" t="s">
        <v>311</v>
      </c>
      <c r="C73" s="17"/>
      <c r="D73" s="17"/>
      <c r="E73" s="17">
        <v>15000</v>
      </c>
    </row>
    <row r="74" ht="15.75" spans="2:5">
      <c r="B74" s="4" t="s">
        <v>312</v>
      </c>
      <c r="C74" s="17"/>
      <c r="D74" s="17"/>
      <c r="E74" s="17">
        <v>35000</v>
      </c>
    </row>
    <row r="75" spans="1:5">
      <c r="A75" t="s">
        <v>313</v>
      </c>
      <c r="B75" s="21" t="s">
        <v>314</v>
      </c>
      <c r="C75" s="17"/>
      <c r="D75" s="17"/>
      <c r="E75" s="17">
        <v>225000</v>
      </c>
    </row>
    <row r="76" spans="1:5">
      <c r="A76" t="s">
        <v>315</v>
      </c>
      <c r="B76" s="21" t="s">
        <v>316</v>
      </c>
      <c r="C76" s="17"/>
      <c r="D76" s="17"/>
      <c r="E76" s="17">
        <v>3000</v>
      </c>
    </row>
    <row r="77" spans="1:5">
      <c r="A77" t="s">
        <v>317</v>
      </c>
      <c r="B77" s="21" t="s">
        <v>318</v>
      </c>
      <c r="C77" s="17"/>
      <c r="D77" s="17"/>
      <c r="E77" s="17">
        <v>20000</v>
      </c>
    </row>
    <row r="78" spans="2:5">
      <c r="B78" s="21" t="s">
        <v>319</v>
      </c>
      <c r="C78" s="17"/>
      <c r="D78" s="17"/>
      <c r="E78" s="17">
        <v>20000</v>
      </c>
    </row>
    <row r="79" spans="2:5">
      <c r="B79" s="21" t="s">
        <v>320</v>
      </c>
      <c r="C79" s="17"/>
      <c r="D79" s="17"/>
      <c r="E79" s="17">
        <v>50000</v>
      </c>
    </row>
    <row r="80" spans="2:5">
      <c r="B80" s="21" t="s">
        <v>321</v>
      </c>
      <c r="C80" s="17"/>
      <c r="D80" s="17"/>
      <c r="E80" s="17">
        <f>150000+80000</f>
        <v>230000</v>
      </c>
    </row>
    <row r="81" spans="2:5">
      <c r="B81" s="21" t="s">
        <v>322</v>
      </c>
      <c r="C81" s="17"/>
      <c r="D81" s="17"/>
      <c r="E81" s="17">
        <f>86000+30000</f>
        <v>116000</v>
      </c>
    </row>
    <row r="82" spans="1:5">
      <c r="A82" t="s">
        <v>323</v>
      </c>
      <c r="B82" s="21" t="s">
        <v>324</v>
      </c>
      <c r="C82" s="17"/>
      <c r="D82" s="17"/>
      <c r="E82" s="17">
        <v>225000</v>
      </c>
    </row>
    <row r="83" spans="2:5">
      <c r="B83" s="21" t="s">
        <v>325</v>
      </c>
      <c r="C83" s="17"/>
      <c r="D83" s="17"/>
      <c r="E83" s="17">
        <v>15000</v>
      </c>
    </row>
    <row r="84" spans="2:5">
      <c r="B84" s="21" t="s">
        <v>326</v>
      </c>
      <c r="C84" s="17"/>
      <c r="D84" s="17"/>
      <c r="E84" s="17">
        <v>40000</v>
      </c>
    </row>
    <row r="85" spans="2:5">
      <c r="B85" s="21" t="s">
        <v>327</v>
      </c>
      <c r="C85" s="17"/>
      <c r="D85" s="17"/>
      <c r="E85" s="17">
        <v>100000</v>
      </c>
    </row>
    <row r="86" spans="2:5">
      <c r="B86" s="21" t="s">
        <v>328</v>
      </c>
      <c r="C86" s="17"/>
      <c r="D86" s="17"/>
      <c r="E86" s="17">
        <v>100000</v>
      </c>
    </row>
    <row r="87" ht="15.75" spans="1:5">
      <c r="A87" t="s">
        <v>329</v>
      </c>
      <c r="B87" s="4" t="s">
        <v>330</v>
      </c>
      <c r="C87" s="17"/>
      <c r="D87" s="17"/>
      <c r="E87" s="17">
        <v>15000</v>
      </c>
    </row>
    <row r="88" ht="15.75" spans="2:5">
      <c r="B88" s="4" t="s">
        <v>331</v>
      </c>
      <c r="C88" s="17"/>
      <c r="D88" s="17"/>
      <c r="E88" s="17">
        <v>199020</v>
      </c>
    </row>
    <row r="89" ht="15.75" spans="2:5">
      <c r="B89" s="4" t="s">
        <v>332</v>
      </c>
      <c r="C89" s="17"/>
      <c r="D89" s="17"/>
      <c r="E89" s="17">
        <f>100000+100000</f>
        <v>200000</v>
      </c>
    </row>
    <row r="90" ht="15.75" spans="2:5">
      <c r="B90" s="4" t="s">
        <v>333</v>
      </c>
      <c r="C90" s="17"/>
      <c r="D90" s="17"/>
      <c r="E90" s="17">
        <f>10000+5000</f>
        <v>15000</v>
      </c>
    </row>
    <row r="91" ht="15.75" spans="2:5">
      <c r="B91" s="4" t="s">
        <v>334</v>
      </c>
      <c r="C91" s="17"/>
      <c r="D91" s="17"/>
      <c r="E91" s="17">
        <v>23600</v>
      </c>
    </row>
    <row r="92" ht="28.5" spans="2:5">
      <c r="B92" s="26" t="s">
        <v>335</v>
      </c>
      <c r="C92" s="17"/>
      <c r="D92" s="17"/>
      <c r="E92" s="17">
        <v>592700</v>
      </c>
    </row>
    <row r="93" spans="1:5">
      <c r="A93" t="s">
        <v>336</v>
      </c>
      <c r="B93" s="21" t="s">
        <v>337</v>
      </c>
      <c r="C93" s="17"/>
      <c r="D93" s="17"/>
      <c r="E93" s="17">
        <v>20000</v>
      </c>
    </row>
    <row r="94" spans="1:5">
      <c r="A94" t="s">
        <v>338</v>
      </c>
      <c r="B94" s="21" t="s">
        <v>339</v>
      </c>
      <c r="C94" s="17"/>
      <c r="D94" s="17"/>
      <c r="E94" s="17">
        <f>32000+8000</f>
        <v>40000</v>
      </c>
    </row>
    <row r="95" ht="15.75" spans="2:5">
      <c r="B95" s="4" t="s">
        <v>340</v>
      </c>
      <c r="C95" s="17"/>
      <c r="D95" s="17"/>
      <c r="E95" s="17">
        <v>10000</v>
      </c>
    </row>
    <row r="96" ht="15.75" spans="2:5">
      <c r="B96" s="4" t="s">
        <v>341</v>
      </c>
      <c r="C96" s="17"/>
      <c r="D96" s="17"/>
      <c r="E96" s="17">
        <v>100000</v>
      </c>
    </row>
    <row r="97" spans="1:5">
      <c r="A97" t="s">
        <v>342</v>
      </c>
      <c r="B97" s="21" t="s">
        <v>343</v>
      </c>
      <c r="C97" s="17"/>
      <c r="D97" s="17"/>
      <c r="E97" s="17">
        <v>10000</v>
      </c>
    </row>
    <row r="98" spans="1:5">
      <c r="A98" t="s">
        <v>344</v>
      </c>
      <c r="B98" s="21" t="s">
        <v>343</v>
      </c>
      <c r="C98" s="17"/>
      <c r="D98" s="17"/>
      <c r="E98" s="17">
        <v>10000</v>
      </c>
    </row>
    <row r="99" ht="15.75" spans="1:5">
      <c r="A99" t="s">
        <v>345</v>
      </c>
      <c r="B99" s="4" t="s">
        <v>346</v>
      </c>
      <c r="C99" s="17"/>
      <c r="D99" s="17"/>
      <c r="E99" s="17">
        <v>10000</v>
      </c>
    </row>
    <row r="100" ht="15.75" spans="2:5">
      <c r="B100" s="4" t="s">
        <v>347</v>
      </c>
      <c r="C100" s="17"/>
      <c r="D100" s="17"/>
      <c r="E100" s="17">
        <v>10000</v>
      </c>
    </row>
    <row r="101" ht="15.75" spans="2:5">
      <c r="B101" s="4" t="s">
        <v>348</v>
      </c>
      <c r="C101" s="17"/>
      <c r="D101" s="17"/>
      <c r="E101" s="17">
        <v>150000</v>
      </c>
    </row>
    <row r="102" ht="15.75" spans="2:5">
      <c r="B102" s="4" t="s">
        <v>349</v>
      </c>
      <c r="C102" s="17"/>
      <c r="D102" s="17"/>
      <c r="E102" s="17">
        <v>100000</v>
      </c>
    </row>
    <row r="103" ht="15.75" spans="1:5">
      <c r="A103" t="s">
        <v>350</v>
      </c>
      <c r="B103" s="4" t="s">
        <v>351</v>
      </c>
      <c r="C103" s="17"/>
      <c r="D103" s="17"/>
      <c r="E103" s="17">
        <v>100000</v>
      </c>
    </row>
    <row r="104" ht="15.75" spans="2:5">
      <c r="B104" s="4" t="s">
        <v>352</v>
      </c>
      <c r="C104" s="17"/>
      <c r="D104" s="17"/>
      <c r="E104" s="17">
        <v>10000</v>
      </c>
    </row>
    <row r="105" ht="15.75" spans="2:5">
      <c r="B105" s="4" t="s">
        <v>353</v>
      </c>
      <c r="C105" s="17"/>
      <c r="D105" s="17"/>
      <c r="E105" s="17">
        <v>80000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2017年预算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英甾</cp:lastModifiedBy>
  <cp:revision>1</cp:revision>
  <dcterms:created xsi:type="dcterms:W3CDTF">1996-12-17T01:32:00Z</dcterms:created>
  <cp:lastPrinted>2010-01-01T10:14:00Z</cp:lastPrinted>
  <dcterms:modified xsi:type="dcterms:W3CDTF">2025-02-13T05:00:02Z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4D1F262DEC4640A2818D8588AD3F51F0_13</vt:lpwstr>
  </property>
</Properties>
</file>