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000" windowHeight="9840" tabRatio="930"/>
  </bookViews>
  <sheets>
    <sheet name="sheet1" sheetId="68" r:id="rId1"/>
  </sheets>
  <externalReferences>
    <externalReference r:id="rId2"/>
    <externalReference r:id="rId3"/>
    <externalReference r:id="rId4"/>
  </externalReferences>
  <definedNames>
    <definedName name="_Fill" hidden="1">[1]eqpmad2!#REF!</definedName>
    <definedName name="_xlnm._FilterDatabase" localSheetId="0" hidden="1">sheet1!$A$6:$AR$6</definedName>
    <definedName name="_Order1" hidden="1">255</definedName>
    <definedName name="_Order2" hidden="1">255</definedName>
    <definedName name="_xlnm.Database" localSheetId="0" hidden="1">#REF!</definedName>
    <definedName name="_xlnm.Database" hidden="1">#REF!</definedName>
    <definedName name="if" localSheetId="0">#REF!</definedName>
    <definedName name="if">#REF!</definedName>
    <definedName name="Module.Prix_SMC" localSheetId="0">[2]!Module.Prix_SMC</definedName>
    <definedName name="Module.Prix_SMC">[3]!Module.Prix_SMC</definedName>
    <definedName name="_xlnm.Print_Area" hidden="1">#N/A</definedName>
    <definedName name="_xlnm.Print_Titles" localSheetId="0" hidden="1">sheet1!$A:$AK,sheet1!$1:$5</definedName>
    <definedName name="_xlnm.Print_Titles" hidden="1">#N/A</definedName>
    <definedName name="Prix_SMC" localSheetId="0">[2]!Prix_SMC</definedName>
    <definedName name="Prix_SMC">[3]!Prix_SMC</definedName>
    <definedName name="人员2013" hidden="1">#N/A</definedName>
  </definedNames>
  <calcPr calcId="125725"/>
</workbook>
</file>

<file path=xl/calcChain.xml><?xml version="1.0" encoding="utf-8"?>
<calcChain xmlns="http://schemas.openxmlformats.org/spreadsheetml/2006/main">
  <c r="Y75" i="68"/>
  <c r="B75"/>
  <c r="Y74"/>
  <c r="B74"/>
  <c r="Y73"/>
  <c r="K73"/>
  <c r="B73"/>
  <c r="Y72"/>
  <c r="K72"/>
  <c r="B72"/>
  <c r="Y71"/>
  <c r="K71"/>
  <c r="B71"/>
  <c r="Y70"/>
  <c r="K70"/>
  <c r="B70"/>
  <c r="Y69"/>
  <c r="K69"/>
  <c r="B69"/>
  <c r="Y68"/>
  <c r="K68"/>
  <c r="B68"/>
  <c r="Y67"/>
  <c r="K67"/>
  <c r="C67"/>
  <c r="B67"/>
  <c r="Y66"/>
  <c r="K66"/>
  <c r="C66"/>
  <c r="B66"/>
  <c r="Y65"/>
  <c r="K65"/>
  <c r="C65"/>
  <c r="B65"/>
  <c r="AK64"/>
  <c r="Y64"/>
  <c r="K64"/>
  <c r="C64"/>
  <c r="B64"/>
  <c r="AK63"/>
  <c r="Y63"/>
  <c r="K63"/>
  <c r="C63"/>
  <c r="B63"/>
  <c r="AK62"/>
  <c r="Y62"/>
  <c r="K62"/>
  <c r="C62"/>
  <c r="B62"/>
  <c r="AK61"/>
  <c r="Y61"/>
  <c r="K61"/>
  <c r="C61"/>
  <c r="B61"/>
  <c r="AK60"/>
  <c r="Y60"/>
  <c r="K60"/>
  <c r="C60"/>
  <c r="B60"/>
  <c r="AK59"/>
  <c r="Y59"/>
  <c r="K59"/>
  <c r="C59"/>
  <c r="B59"/>
  <c r="AK58"/>
  <c r="Y58"/>
  <c r="K58"/>
  <c r="C58"/>
  <c r="B58"/>
  <c r="Y57"/>
  <c r="K57"/>
  <c r="C57"/>
  <c r="B57"/>
  <c r="Y56"/>
  <c r="K56"/>
  <c r="C56"/>
  <c r="B56"/>
  <c r="AK55"/>
  <c r="Y55"/>
  <c r="K55"/>
  <c r="C55"/>
  <c r="B55"/>
  <c r="AK54"/>
  <c r="Y54"/>
  <c r="K54"/>
  <c r="C54"/>
  <c r="B54"/>
  <c r="Y53"/>
  <c r="K53"/>
  <c r="C53"/>
  <c r="B53"/>
  <c r="Y52"/>
  <c r="K52"/>
  <c r="C52"/>
  <c r="B52"/>
  <c r="Y51"/>
  <c r="K51"/>
  <c r="C51"/>
  <c r="B51"/>
  <c r="Y50"/>
  <c r="K50"/>
  <c r="C50"/>
  <c r="B50"/>
  <c r="AK49"/>
  <c r="Y49"/>
  <c r="K49"/>
  <c r="C49"/>
  <c r="B49"/>
  <c r="AK48"/>
  <c r="Y48"/>
  <c r="K48"/>
  <c r="C48"/>
  <c r="B48"/>
  <c r="Y47"/>
  <c r="K47"/>
  <c r="C47"/>
  <c r="B47"/>
  <c r="Y46"/>
  <c r="K46"/>
  <c r="C46"/>
  <c r="B46"/>
  <c r="Y45"/>
  <c r="K45"/>
  <c r="C45"/>
  <c r="B45"/>
  <c r="Y44"/>
  <c r="K44"/>
  <c r="C44"/>
  <c r="B44"/>
  <c r="Y43"/>
  <c r="K43"/>
  <c r="C43"/>
  <c r="B43"/>
  <c r="Y42"/>
  <c r="K42"/>
  <c r="C42"/>
  <c r="B42"/>
  <c r="Y41"/>
  <c r="K41"/>
  <c r="C41"/>
  <c r="B41"/>
  <c r="Y40"/>
  <c r="K40"/>
  <c r="C40"/>
  <c r="B40"/>
  <c r="Y39"/>
  <c r="K39"/>
  <c r="C39"/>
  <c r="B39"/>
  <c r="Y38"/>
  <c r="K38"/>
  <c r="C38"/>
  <c r="B38"/>
  <c r="Y37"/>
  <c r="K37"/>
  <c r="C37"/>
  <c r="B37"/>
  <c r="Y36"/>
  <c r="K36"/>
  <c r="C36"/>
  <c r="B36"/>
  <c r="Y35"/>
  <c r="K35"/>
  <c r="C35"/>
  <c r="B35"/>
  <c r="Y34"/>
  <c r="K34"/>
  <c r="C34"/>
  <c r="B34"/>
  <c r="Y33"/>
  <c r="K33"/>
  <c r="C33"/>
  <c r="B33"/>
  <c r="Y32"/>
  <c r="K32"/>
  <c r="C32"/>
  <c r="B32"/>
  <c r="Y31"/>
  <c r="K31"/>
  <c r="C31"/>
  <c r="B31"/>
  <c r="AK30"/>
  <c r="Y30"/>
  <c r="K30"/>
  <c r="C30"/>
  <c r="B30"/>
  <c r="Y29"/>
  <c r="K29"/>
  <c r="C29"/>
  <c r="B29"/>
  <c r="Y28"/>
  <c r="K28"/>
  <c r="C28"/>
  <c r="B28"/>
  <c r="Y27"/>
  <c r="K27"/>
  <c r="C27"/>
  <c r="B27"/>
  <c r="AK26"/>
  <c r="Y26"/>
  <c r="K26"/>
  <c r="C26"/>
  <c r="B26"/>
  <c r="AK25"/>
  <c r="Y25"/>
  <c r="K25"/>
  <c r="C25"/>
  <c r="B25"/>
  <c r="Y24"/>
  <c r="K24"/>
  <c r="C24"/>
  <c r="B24"/>
  <c r="Y23"/>
  <c r="K23"/>
  <c r="C23"/>
  <c r="B23"/>
  <c r="Y22"/>
  <c r="K22"/>
  <c r="C22"/>
  <c r="B22"/>
  <c r="Y21"/>
  <c r="K21"/>
  <c r="C21"/>
  <c r="B21"/>
  <c r="Y20"/>
  <c r="K20"/>
  <c r="C20"/>
  <c r="B20"/>
  <c r="AK19"/>
  <c r="Y19"/>
  <c r="K19"/>
  <c r="C19"/>
  <c r="B19"/>
  <c r="AK18"/>
  <c r="Y18"/>
  <c r="K18"/>
  <c r="C18"/>
  <c r="B18"/>
  <c r="Y17"/>
  <c r="K17"/>
  <c r="C17"/>
  <c r="B17"/>
  <c r="Y16"/>
  <c r="K16"/>
  <c r="C16"/>
  <c r="B16"/>
  <c r="Y15"/>
  <c r="K15"/>
  <c r="C15"/>
  <c r="B15"/>
  <c r="Y14"/>
  <c r="K14"/>
  <c r="C14"/>
  <c r="B14"/>
  <c r="Y13"/>
  <c r="K13"/>
  <c r="C13"/>
  <c r="B13"/>
  <c r="Y12"/>
  <c r="K12"/>
  <c r="C12"/>
  <c r="B12"/>
  <c r="Y11"/>
  <c r="K11"/>
  <c r="C11"/>
  <c r="B11"/>
  <c r="Y10"/>
  <c r="K10"/>
  <c r="C10"/>
  <c r="B10"/>
  <c r="AK9"/>
  <c r="Y9"/>
  <c r="K9"/>
  <c r="C9"/>
  <c r="B9"/>
  <c r="Y8"/>
  <c r="K8"/>
  <c r="C8"/>
  <c r="B8"/>
  <c r="Y7"/>
  <c r="K7"/>
  <c r="C7"/>
  <c r="B7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<sst xmlns="http://schemas.openxmlformats.org/spreadsheetml/2006/main" count="112" uniqueCount="108">
  <si>
    <t>合计</t>
  </si>
  <si>
    <t>单位：元</t>
  </si>
  <si>
    <t>工资福利支出</t>
  </si>
  <si>
    <t>对个人和家庭补助支出</t>
  </si>
  <si>
    <t>项目支出</t>
  </si>
  <si>
    <t>单位名称</t>
  </si>
  <si>
    <t>商品服务支出</t>
  </si>
  <si>
    <t>基本工资</t>
  </si>
  <si>
    <t>津贴补贴</t>
  </si>
  <si>
    <t>奖金</t>
  </si>
  <si>
    <t>绩效工资</t>
  </si>
  <si>
    <t>社会保
障缴费</t>
  </si>
  <si>
    <t>住房
补贴</t>
  </si>
  <si>
    <t>其他工资福利支出</t>
  </si>
  <si>
    <t>办公印刷费</t>
  </si>
  <si>
    <t>水电费</t>
  </si>
  <si>
    <t>邮电费</t>
  </si>
  <si>
    <t>物业管理补贴</t>
  </si>
  <si>
    <t>交通费</t>
  </si>
  <si>
    <t>差旅费</t>
  </si>
  <si>
    <t>维修租赁费</t>
  </si>
  <si>
    <t>会议费</t>
  </si>
  <si>
    <t>培训费</t>
  </si>
  <si>
    <t>招待费</t>
  </si>
  <si>
    <t>工会经费</t>
  </si>
  <si>
    <t>福利费</t>
  </si>
  <si>
    <t>其他商品和服务支出</t>
  </si>
  <si>
    <t>离休人员经费</t>
  </si>
  <si>
    <t>退休人员经费</t>
  </si>
  <si>
    <t>退职（役）费</t>
  </si>
  <si>
    <t>抚恤金</t>
  </si>
  <si>
    <t>生活补助</t>
  </si>
  <si>
    <t>救济费</t>
  </si>
  <si>
    <t>医疗费</t>
  </si>
  <si>
    <t>奖励金</t>
  </si>
  <si>
    <t>住房公积金</t>
  </si>
  <si>
    <t>购房补贴</t>
  </si>
  <si>
    <t>其他对个人和家庭的补助</t>
  </si>
  <si>
    <t>人大办</t>
  </si>
  <si>
    <t>政协办</t>
  </si>
  <si>
    <t>政府办</t>
  </si>
  <si>
    <t>发改局</t>
  </si>
  <si>
    <t>财政局</t>
  </si>
  <si>
    <t>审计局</t>
  </si>
  <si>
    <t>监察局</t>
  </si>
  <si>
    <t>区编办</t>
  </si>
  <si>
    <t>民宗局</t>
  </si>
  <si>
    <t>区委办</t>
  </si>
  <si>
    <t>宣传部</t>
  </si>
  <si>
    <t>组织部</t>
  </si>
  <si>
    <t>政法委</t>
  </si>
  <si>
    <t>信访办</t>
  </si>
  <si>
    <t>民主党派（统战部）</t>
  </si>
  <si>
    <t>妇联</t>
  </si>
  <si>
    <t>团委</t>
  </si>
  <si>
    <t>工会</t>
  </si>
  <si>
    <t>人武部</t>
  </si>
  <si>
    <t>机关事务处</t>
  </si>
  <si>
    <t>老干局</t>
  </si>
  <si>
    <t>市场监督管理局</t>
  </si>
  <si>
    <t>司法局</t>
  </si>
  <si>
    <t>教育局</t>
  </si>
  <si>
    <t>教研室</t>
  </si>
  <si>
    <t>中山小学</t>
  </si>
  <si>
    <t>武汉路小学</t>
  </si>
  <si>
    <t>老虎头小学</t>
  </si>
  <si>
    <t>南湖小学</t>
  </si>
  <si>
    <t>市府路小学</t>
  </si>
  <si>
    <t>沈家营小学</t>
  </si>
  <si>
    <t>广场路小学</t>
  </si>
  <si>
    <t>黄石八中</t>
  </si>
  <si>
    <t>黄石十四中学</t>
  </si>
  <si>
    <t>黄石十五中学</t>
  </si>
  <si>
    <t>十八中学</t>
  </si>
  <si>
    <t>江北学校</t>
  </si>
  <si>
    <t>楠竹林学校</t>
  </si>
  <si>
    <t>花湖小学</t>
  </si>
  <si>
    <t>武黄路小学</t>
  </si>
  <si>
    <t>科技局</t>
  </si>
  <si>
    <t>文体局</t>
  </si>
  <si>
    <t>民政局</t>
  </si>
  <si>
    <t>就业局</t>
  </si>
  <si>
    <t>人社局</t>
  </si>
  <si>
    <t>残联</t>
  </si>
  <si>
    <t>社会保险局</t>
  </si>
  <si>
    <t>退役军人事务局</t>
  </si>
  <si>
    <t>卫计局</t>
  </si>
  <si>
    <t>沈家营社区卫生服务中心</t>
  </si>
  <si>
    <t>黄石港社区卫生服务中心</t>
  </si>
  <si>
    <r>
      <rPr>
        <sz val="12"/>
        <rFont val="宋体"/>
        <family val="3"/>
        <charset val="134"/>
      </rPr>
      <t>黄石港片区</t>
    </r>
    <r>
      <rPr>
        <sz val="12"/>
        <rFont val="Times New Roman"/>
        <family val="1"/>
      </rPr>
      <t xml:space="preserve">      </t>
    </r>
  </si>
  <si>
    <t>环磁湖片区</t>
  </si>
  <si>
    <t>花湖街道办事处</t>
  </si>
  <si>
    <t>胜阳港片区</t>
  </si>
  <si>
    <t>江北管理区</t>
  </si>
  <si>
    <t>建设局</t>
  </si>
  <si>
    <t>区城管局</t>
  </si>
  <si>
    <t>住房保障局</t>
  </si>
  <si>
    <t>经发局</t>
  </si>
  <si>
    <t>应急管理局</t>
  </si>
  <si>
    <t>机要室</t>
  </si>
  <si>
    <t>收付中心（含国资经费）</t>
  </si>
  <si>
    <t>文联</t>
  </si>
  <si>
    <t>政务公开及财政监督经费</t>
  </si>
  <si>
    <t>金财工程升级改造经费</t>
  </si>
  <si>
    <t>爱卫办</t>
  </si>
  <si>
    <t>教育局托管</t>
  </si>
  <si>
    <t>贸易协会</t>
  </si>
  <si>
    <t>2019年黄石港区一般公共预算本级支出明细表（按经济款级分类）</t>
    <phoneticPr fontId="5" type="noConversion"/>
  </si>
</sst>
</file>

<file path=xl/styles.xml><?xml version="1.0" encoding="utf-8"?>
<styleSheet xmlns="http://schemas.openxmlformats.org/spreadsheetml/2006/main">
  <numFmts count="16">
    <numFmt numFmtId="41" formatCode="_ * #,##0_ ;_ * \-#,##0_ ;_ * &quot;-&quot;_ ;_ @_ "/>
    <numFmt numFmtId="43" formatCode="_ * #,##0.00_ ;_ * \-#,##0.00_ ;_ * &quot;-&quot;??_ ;_ @_ "/>
    <numFmt numFmtId="176" formatCode="#,##0.0000"/>
    <numFmt numFmtId="177" formatCode="\$#,##0.00;\(\$#,##0.00\)"/>
    <numFmt numFmtId="178" formatCode="_-* #,##0_-;\-* #,##0_-;_-* &quot;-&quot;_-;_-@_-"/>
    <numFmt numFmtId="179" formatCode="&quot;$&quot;#,##0;\-&quot;$&quot;#,##0"/>
    <numFmt numFmtId="180" formatCode="_-&quot;$&quot;* #,##0_-;\-&quot;$&quot;* #,##0_-;_-&quot;$&quot;* &quot;-&quot;_-;_-@_-"/>
    <numFmt numFmtId="181" formatCode="#,##0.000"/>
    <numFmt numFmtId="182" formatCode="#,##0;\(#,##0\)"/>
    <numFmt numFmtId="183" formatCode="#,##0;\-#,##0;&quot;-&quot;"/>
    <numFmt numFmtId="184" formatCode="_(&quot;$&quot;* #,##0.00_);_(&quot;$&quot;* \(#,##0.00\);_(&quot;$&quot;* &quot;-&quot;??_);_(@_)"/>
    <numFmt numFmtId="185" formatCode="\$#,##0;\(\$#,##0\)"/>
    <numFmt numFmtId="186" formatCode="0.0"/>
    <numFmt numFmtId="187" formatCode="&quot;$&quot;#,##0;[Red]\-&quot;$&quot;#,##0"/>
    <numFmt numFmtId="188" formatCode="0_ "/>
    <numFmt numFmtId="189" formatCode="#,##0_ "/>
  </numFmts>
  <fonts count="29">
    <font>
      <sz val="12"/>
      <name val="宋体"/>
      <charset val="134"/>
    </font>
    <font>
      <sz val="9"/>
      <color indexed="8"/>
      <name val="宋体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2"/>
      <name val="仿宋_GB2312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12"/>
      <name val="??¨??"/>
      <charset val="134"/>
    </font>
    <font>
      <b/>
      <sz val="18"/>
      <name val="Arial"/>
      <family val="2"/>
    </font>
    <font>
      <sz val="7"/>
      <name val="Small Fonts"/>
      <charset val="134"/>
    </font>
    <font>
      <sz val="12"/>
      <name val="Helv"/>
      <family val="2"/>
    </font>
    <font>
      <sz val="8"/>
      <name val="Times New Roman"/>
      <family val="1"/>
    </font>
    <font>
      <sz val="12"/>
      <name val="Courier"/>
      <family val="3"/>
    </font>
    <font>
      <sz val="12"/>
      <name val="官帕眉"/>
      <charset val="134"/>
    </font>
    <font>
      <sz val="12"/>
      <name val="Times New Roman"/>
      <family val="1"/>
    </font>
    <font>
      <sz val="12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77">
    <xf numFmtId="0" fontId="0" fillId="0" borderId="0"/>
    <xf numFmtId="0" fontId="10" fillId="0" borderId="0">
      <alignment vertical="center"/>
    </xf>
    <xf numFmtId="0" fontId="28" fillId="0" borderId="0"/>
    <xf numFmtId="180" fontId="28" fillId="0" borderId="0" applyFont="0" applyFill="0" applyBorder="0" applyAlignment="0" applyProtection="0"/>
    <xf numFmtId="1" fontId="9" fillId="0" borderId="1">
      <alignment vertical="center"/>
      <protection locked="0"/>
    </xf>
    <xf numFmtId="0" fontId="2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8" fillId="0" borderId="0" applyFont="0" applyFill="0" applyBorder="0" applyAlignment="0" applyProtection="0"/>
    <xf numFmtId="0" fontId="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0" fillId="0" borderId="0">
      <alignment vertical="center"/>
    </xf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>
      <alignment vertical="center"/>
    </xf>
    <xf numFmtId="0" fontId="4" fillId="0" borderId="0"/>
    <xf numFmtId="0" fontId="12" fillId="5" borderId="0" applyNumberFormat="0" applyBorder="0" applyAlignment="0" applyProtection="0">
      <alignment vertical="center"/>
    </xf>
    <xf numFmtId="0" fontId="28" fillId="0" borderId="0"/>
    <xf numFmtId="0" fontId="12" fillId="5" borderId="0" applyNumberFormat="0" applyBorder="0" applyAlignment="0" applyProtection="0">
      <alignment vertical="center"/>
    </xf>
    <xf numFmtId="0" fontId="28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80" fontId="28" fillId="0" borderId="0" applyFont="0" applyFill="0" applyBorder="0" applyAlignment="0" applyProtection="0"/>
    <xf numFmtId="0" fontId="9" fillId="0" borderId="1">
      <alignment horizontal="distributed" vertical="center" wrapText="1"/>
    </xf>
    <xf numFmtId="0" fontId="28" fillId="0" borderId="0"/>
    <xf numFmtId="0" fontId="28" fillId="0" borderId="0"/>
    <xf numFmtId="178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178" fontId="28" fillId="0" borderId="0" applyFont="0" applyFill="0" applyBorder="0" applyAlignment="0" applyProtection="0">
      <alignment vertical="center"/>
    </xf>
    <xf numFmtId="0" fontId="28" fillId="0" borderId="0"/>
    <xf numFmtId="183" fontId="16" fillId="0" borderId="0" applyFill="0" applyBorder="0" applyAlignment="0"/>
    <xf numFmtId="0" fontId="12" fillId="5" borderId="0" applyNumberFormat="0" applyBorder="0" applyAlignment="0" applyProtection="0">
      <alignment vertical="center"/>
    </xf>
    <xf numFmtId="0" fontId="28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1" fontId="28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2" fillId="5" borderId="0" applyNumberFormat="0" applyBorder="0" applyAlignment="0" applyProtection="0">
      <alignment vertical="center"/>
    </xf>
    <xf numFmtId="0" fontId="5" fillId="0" borderId="0">
      <alignment vertical="center"/>
    </xf>
    <xf numFmtId="41" fontId="28" fillId="0" borderId="0" applyFont="0" applyFill="0" applyBorder="0" applyAlignment="0" applyProtection="0"/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top"/>
    </xf>
    <xf numFmtId="0" fontId="28" fillId="0" borderId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186" fontId="9" fillId="0" borderId="1">
      <alignment vertical="center"/>
      <protection locked="0"/>
    </xf>
    <xf numFmtId="182" fontId="19" fillId="0" borderId="0"/>
    <xf numFmtId="43" fontId="28" fillId="0" borderId="0" applyFont="0" applyFill="0" applyBorder="0" applyAlignment="0" applyProtection="0"/>
    <xf numFmtId="0" fontId="5" fillId="0" borderId="0">
      <alignment vertical="center"/>
    </xf>
    <xf numFmtId="180" fontId="28" fillId="0" borderId="0" applyFont="0" applyFill="0" applyBorder="0" applyAlignment="0" applyProtection="0"/>
    <xf numFmtId="180" fontId="28" fillId="0" borderId="0" applyFont="0" applyFill="0" applyBorder="0" applyAlignment="0" applyProtection="0"/>
    <xf numFmtId="180" fontId="28" fillId="0" borderId="0" applyFont="0" applyFill="0" applyBorder="0" applyAlignment="0" applyProtection="0"/>
    <xf numFmtId="180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177" fontId="19" fillId="0" borderId="0"/>
    <xf numFmtId="0" fontId="5" fillId="0" borderId="0">
      <alignment vertical="center"/>
    </xf>
    <xf numFmtId="0" fontId="17" fillId="0" borderId="0" applyProtection="0"/>
    <xf numFmtId="0" fontId="28" fillId="0" borderId="0"/>
    <xf numFmtId="185" fontId="19" fillId="0" borderId="0"/>
    <xf numFmtId="2" fontId="17" fillId="0" borderId="0" applyProtection="0"/>
    <xf numFmtId="0" fontId="5" fillId="0" borderId="0">
      <alignment vertical="center"/>
    </xf>
    <xf numFmtId="0" fontId="5" fillId="0" borderId="0">
      <alignment vertical="center"/>
    </xf>
    <xf numFmtId="0" fontId="18" fillId="0" borderId="10" applyNumberFormat="0" applyAlignment="0" applyProtection="0">
      <alignment horizontal="left" vertical="center"/>
    </xf>
    <xf numFmtId="0" fontId="10" fillId="0" borderId="0">
      <alignment vertical="center"/>
    </xf>
    <xf numFmtId="0" fontId="18" fillId="0" borderId="3">
      <alignment horizontal="left" vertical="center"/>
    </xf>
    <xf numFmtId="0" fontId="18" fillId="0" borderId="3">
      <alignment horizontal="left" vertical="center"/>
    </xf>
    <xf numFmtId="0" fontId="18" fillId="0" borderId="3">
      <alignment horizontal="left" vertical="center"/>
    </xf>
    <xf numFmtId="0" fontId="21" fillId="0" borderId="0" applyProtection="0"/>
    <xf numFmtId="0" fontId="18" fillId="0" borderId="0" applyProtection="0"/>
    <xf numFmtId="37" fontId="22" fillId="0" borderId="0"/>
    <xf numFmtId="0" fontId="23" fillId="0" borderId="0"/>
    <xf numFmtId="0" fontId="24" fillId="0" borderId="0"/>
    <xf numFmtId="1" fontId="4" fillId="0" borderId="0"/>
    <xf numFmtId="0" fontId="28" fillId="0" borderId="0">
      <alignment vertical="center"/>
    </xf>
    <xf numFmtId="0" fontId="28" fillId="0" borderId="0" applyNumberFormat="0" applyFill="0" applyBorder="0" applyAlignment="0" applyProtection="0"/>
    <xf numFmtId="0" fontId="17" fillId="0" borderId="9" applyProtection="0"/>
    <xf numFmtId="0" fontId="17" fillId="0" borderId="9" applyProtection="0"/>
    <xf numFmtId="0" fontId="9" fillId="0" borderId="1">
      <alignment horizontal="distributed" vertical="center" wrapText="1"/>
    </xf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9" fillId="0" borderId="1">
      <alignment horizontal="distributed" vertical="center" wrapText="1"/>
    </xf>
    <xf numFmtId="41" fontId="28" fillId="0" borderId="0" applyFont="0" applyFill="0" applyBorder="0" applyAlignment="0" applyProtection="0"/>
    <xf numFmtId="0" fontId="9" fillId="0" borderId="1">
      <alignment horizontal="distributed" vertical="center" wrapText="1"/>
    </xf>
    <xf numFmtId="0" fontId="9" fillId="0" borderId="1">
      <alignment horizontal="distributed" vertical="center" wrapText="1"/>
    </xf>
    <xf numFmtId="0" fontId="9" fillId="0" borderId="1">
      <alignment horizontal="distributed" vertical="center" wrapText="1"/>
    </xf>
    <xf numFmtId="0" fontId="9" fillId="0" borderId="1">
      <alignment horizontal="distributed" vertical="center" wrapText="1"/>
    </xf>
    <xf numFmtId="0" fontId="9" fillId="0" borderId="1">
      <alignment horizontal="distributed" vertical="center" wrapText="1"/>
    </xf>
    <xf numFmtId="0" fontId="15" fillId="7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15" fillId="7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  <xf numFmtId="0" fontId="28" fillId="0" borderId="0">
      <alignment vertical="center"/>
    </xf>
    <xf numFmtId="0" fontId="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>
      <alignment vertical="center"/>
    </xf>
    <xf numFmtId="1" fontId="9" fillId="0" borderId="1">
      <alignment vertical="center"/>
      <protection locked="0"/>
    </xf>
    <xf numFmtId="0" fontId="10" fillId="0" borderId="0">
      <alignment vertical="center"/>
    </xf>
    <xf numFmtId="0" fontId="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 applyNumberForma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0" borderId="0">
      <alignment vertical="center"/>
    </xf>
    <xf numFmtId="41" fontId="28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186" fontId="9" fillId="0" borderId="1">
      <alignment vertical="center"/>
      <protection locked="0"/>
    </xf>
    <xf numFmtId="0" fontId="28" fillId="0" borderId="0"/>
    <xf numFmtId="0" fontId="2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86" fontId="9" fillId="0" borderId="1">
      <alignment vertical="center"/>
      <protection locked="0"/>
    </xf>
    <xf numFmtId="0" fontId="5" fillId="0" borderId="0">
      <alignment vertical="center"/>
    </xf>
    <xf numFmtId="0" fontId="5" fillId="0" borderId="0">
      <alignment vertical="center"/>
    </xf>
    <xf numFmtId="186" fontId="9" fillId="0" borderId="1">
      <alignment vertical="center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0"/>
    <xf numFmtId="0" fontId="1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10" fillId="0" borderId="0">
      <alignment vertical="center"/>
    </xf>
    <xf numFmtId="0" fontId="28" fillId="0" borderId="0"/>
    <xf numFmtId="0" fontId="28" fillId="0" borderId="0"/>
    <xf numFmtId="0" fontId="5" fillId="0" borderId="0"/>
    <xf numFmtId="0" fontId="10" fillId="0" borderId="0">
      <alignment vertical="center"/>
    </xf>
    <xf numFmtId="0" fontId="5" fillId="0" borderId="0"/>
    <xf numFmtId="0" fontId="5" fillId="0" borderId="0"/>
    <xf numFmtId="0" fontId="10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28" fillId="0" borderId="0"/>
    <xf numFmtId="0" fontId="10" fillId="0" borderId="0">
      <alignment vertical="center"/>
    </xf>
    <xf numFmtId="0" fontId="28" fillId="0" borderId="0"/>
    <xf numFmtId="0" fontId="10" fillId="0" borderId="0">
      <alignment vertical="center"/>
    </xf>
    <xf numFmtId="0" fontId="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5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5" fillId="0" borderId="0"/>
    <xf numFmtId="0" fontId="2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28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176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4" fillId="0" borderId="0"/>
    <xf numFmtId="41" fontId="28" fillId="0" borderId="0" applyFont="0" applyFill="0" applyBorder="0" applyAlignment="0" applyProtection="0"/>
    <xf numFmtId="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/>
    <xf numFmtId="178" fontId="28" fillId="0" borderId="0" applyFont="0" applyFill="0" applyBorder="0" applyAlignment="0" applyProtection="0">
      <alignment vertical="center"/>
    </xf>
    <xf numFmtId="0" fontId="26" fillId="0" borderId="0"/>
    <xf numFmtId="1" fontId="9" fillId="0" borderId="1">
      <alignment vertical="center"/>
      <protection locked="0"/>
    </xf>
    <xf numFmtId="1" fontId="9" fillId="0" borderId="1">
      <alignment vertical="center"/>
      <protection locked="0"/>
    </xf>
    <xf numFmtId="1" fontId="9" fillId="0" borderId="1">
      <alignment vertical="center"/>
      <protection locked="0"/>
    </xf>
    <xf numFmtId="1" fontId="9" fillId="0" borderId="1">
      <alignment vertical="center"/>
      <protection locked="0"/>
    </xf>
    <xf numFmtId="1" fontId="9" fillId="0" borderId="1">
      <alignment vertical="center"/>
      <protection locked="0"/>
    </xf>
    <xf numFmtId="1" fontId="9" fillId="0" borderId="1">
      <alignment vertical="center"/>
      <protection locked="0"/>
    </xf>
    <xf numFmtId="0" fontId="25" fillId="0" borderId="0"/>
    <xf numFmtId="0" fontId="25" fillId="0" borderId="0"/>
    <xf numFmtId="0" fontId="25" fillId="0" borderId="0"/>
    <xf numFmtId="186" fontId="9" fillId="0" borderId="1">
      <alignment vertical="center"/>
      <protection locked="0"/>
    </xf>
    <xf numFmtId="186" fontId="9" fillId="0" borderId="1">
      <alignment vertical="center"/>
      <protection locked="0"/>
    </xf>
    <xf numFmtId="186" fontId="9" fillId="0" borderId="1">
      <alignment vertical="center"/>
      <protection locked="0"/>
    </xf>
    <xf numFmtId="186" fontId="9" fillId="0" borderId="1">
      <alignment vertical="center"/>
      <protection locked="0"/>
    </xf>
    <xf numFmtId="0" fontId="4" fillId="0" borderId="0"/>
  </cellStyleXfs>
  <cellXfs count="44">
    <xf numFmtId="0" fontId="0" fillId="0" borderId="0" xfId="0"/>
    <xf numFmtId="0" fontId="2" fillId="0" borderId="0" xfId="208" applyNumberFormat="1" applyFont="1" applyFill="1" applyAlignment="1" applyProtection="1">
      <alignment horizontal="center" vertical="center"/>
    </xf>
    <xf numFmtId="0" fontId="3" fillId="0" borderId="1" xfId="208" applyNumberFormat="1" applyFont="1" applyFill="1" applyBorder="1" applyAlignment="1" applyProtection="1">
      <alignment horizontal="center" vertical="center" wrapText="1"/>
    </xf>
    <xf numFmtId="0" fontId="5" fillId="0" borderId="0" xfId="208" applyFill="1"/>
    <xf numFmtId="0" fontId="3" fillId="0" borderId="0" xfId="0" applyFont="1"/>
    <xf numFmtId="0" fontId="3" fillId="0" borderId="0" xfId="0" applyFont="1" applyFill="1"/>
    <xf numFmtId="0" fontId="0" fillId="0" borderId="0" xfId="0" applyFont="1" applyFill="1"/>
    <xf numFmtId="0" fontId="0" fillId="0" borderId="0" xfId="0" applyFill="1"/>
    <xf numFmtId="188" fontId="0" fillId="0" borderId="0" xfId="0" applyNumberFormat="1"/>
    <xf numFmtId="0" fontId="0" fillId="0" borderId="0" xfId="0" applyFill="1" applyBorder="1"/>
    <xf numFmtId="0" fontId="0" fillId="0" borderId="0" xfId="0" applyFont="1" applyAlignment="1"/>
    <xf numFmtId="0" fontId="0" fillId="0" borderId="0" xfId="0" applyAlignment="1"/>
    <xf numFmtId="0" fontId="0" fillId="0" borderId="0" xfId="0" applyFill="1" applyAlignment="1"/>
    <xf numFmtId="0" fontId="3" fillId="0" borderId="7" xfId="208" applyNumberFormat="1" applyFont="1" applyFill="1" applyBorder="1" applyAlignment="1" applyProtection="1">
      <alignment horizontal="center" vertical="center" wrapText="1"/>
    </xf>
    <xf numFmtId="0" fontId="3" fillId="0" borderId="5" xfId="208" applyNumberFormat="1" applyFont="1" applyFill="1" applyBorder="1" applyAlignment="1" applyProtection="1">
      <alignment horizontal="center" vertical="center" wrapText="1"/>
    </xf>
    <xf numFmtId="49" fontId="6" fillId="0" borderId="1" xfId="208" applyNumberFormat="1" applyFont="1" applyFill="1" applyBorder="1" applyAlignment="1" applyProtection="1">
      <alignment horizontal="left" vertical="center"/>
    </xf>
    <xf numFmtId="3" fontId="5" fillId="0" borderId="1" xfId="208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 applyAlignment="1" applyProtection="1"/>
    <xf numFmtId="0" fontId="3" fillId="0" borderId="1" xfId="0" applyFont="1" applyFill="1" applyBorder="1"/>
    <xf numFmtId="0" fontId="0" fillId="0" borderId="1" xfId="0" applyFont="1" applyFill="1" applyBorder="1"/>
    <xf numFmtId="1" fontId="8" fillId="0" borderId="1" xfId="0" applyNumberFormat="1" applyFont="1" applyFill="1" applyBorder="1" applyAlignment="1" applyProtection="1"/>
    <xf numFmtId="0" fontId="0" fillId="0" borderId="1" xfId="0" applyFill="1" applyBorder="1"/>
    <xf numFmtId="189" fontId="5" fillId="0" borderId="1" xfId="208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3" fillId="0" borderId="8" xfId="208" applyNumberFormat="1" applyFont="1" applyFill="1" applyBorder="1" applyAlignment="1" applyProtection="1">
      <alignment horizontal="center" vertical="center" wrapText="1"/>
    </xf>
    <xf numFmtId="3" fontId="5" fillId="0" borderId="4" xfId="208" applyNumberFormat="1" applyFont="1" applyFill="1" applyBorder="1" applyAlignment="1" applyProtection="1">
      <alignment horizontal="right" vertical="center"/>
    </xf>
    <xf numFmtId="188" fontId="0" fillId="0" borderId="0" xfId="0" applyNumberFormat="1" applyAlignment="1"/>
    <xf numFmtId="0" fontId="5" fillId="0" borderId="0" xfId="208" applyFill="1" applyBorder="1"/>
    <xf numFmtId="0" fontId="5" fillId="0" borderId="0" xfId="208" applyNumberFormat="1" applyFont="1" applyFill="1" applyAlignment="1" applyProtection="1">
      <alignment horizontal="center" vertical="center"/>
    </xf>
    <xf numFmtId="0" fontId="3" fillId="0" borderId="0" xfId="0" applyFont="1" applyFill="1" applyBorder="1"/>
    <xf numFmtId="0" fontId="0" fillId="0" borderId="0" xfId="0" applyFont="1" applyFill="1" applyBorder="1"/>
    <xf numFmtId="3" fontId="5" fillId="0" borderId="0" xfId="208" applyNumberFormat="1" applyFont="1" applyFill="1" applyBorder="1" applyAlignment="1" applyProtection="1">
      <alignment horizontal="right" vertical="center"/>
    </xf>
    <xf numFmtId="3" fontId="5" fillId="3" borderId="4" xfId="208" applyNumberFormat="1" applyFont="1" applyFill="1" applyBorder="1" applyAlignment="1" applyProtection="1">
      <alignment horizontal="right" vertical="center"/>
    </xf>
    <xf numFmtId="0" fontId="5" fillId="0" borderId="0" xfId="208"/>
    <xf numFmtId="0" fontId="0" fillId="0" borderId="1" xfId="0" applyFill="1" applyBorder="1" applyAlignment="1" applyProtection="1"/>
    <xf numFmtId="0" fontId="0" fillId="0" borderId="1" xfId="0" applyFont="1" applyFill="1" applyBorder="1" applyAlignment="1" applyProtection="1"/>
    <xf numFmtId="0" fontId="2" fillId="0" borderId="0" xfId="208" applyNumberFormat="1" applyFont="1" applyFill="1" applyAlignment="1" applyProtection="1">
      <alignment horizontal="center" vertical="center"/>
    </xf>
    <xf numFmtId="0" fontId="3" fillId="0" borderId="2" xfId="208" applyNumberFormat="1" applyFont="1" applyFill="1" applyBorder="1" applyAlignment="1" applyProtection="1">
      <alignment horizontal="center" vertical="center" wrapText="1"/>
    </xf>
    <xf numFmtId="0" fontId="3" fillId="0" borderId="1" xfId="208" applyNumberFormat="1" applyFont="1" applyFill="1" applyBorder="1" applyAlignment="1" applyProtection="1">
      <alignment horizontal="center" vertical="center" wrapText="1"/>
    </xf>
    <xf numFmtId="0" fontId="3" fillId="0" borderId="4" xfId="208" applyNumberFormat="1" applyFont="1" applyFill="1" applyBorder="1" applyAlignment="1" applyProtection="1">
      <alignment horizontal="center" vertical="center" wrapText="1"/>
    </xf>
    <xf numFmtId="188" fontId="3" fillId="0" borderId="1" xfId="208" applyNumberFormat="1" applyFont="1" applyFill="1" applyBorder="1" applyAlignment="1" applyProtection="1">
      <alignment horizontal="center" vertical="center"/>
    </xf>
    <xf numFmtId="49" fontId="2" fillId="2" borderId="1" xfId="130" applyNumberFormat="1" applyFont="1" applyFill="1" applyBorder="1" applyAlignment="1" applyProtection="1">
      <alignment horizontal="center" vertical="center"/>
    </xf>
    <xf numFmtId="0" fontId="6" fillId="0" borderId="6" xfId="208" applyNumberFormat="1" applyFont="1" applyFill="1" applyBorder="1" applyAlignment="1" applyProtection="1">
      <alignment horizontal="center" vertical="center" wrapText="1"/>
    </xf>
    <xf numFmtId="0" fontId="6" fillId="0" borderId="5" xfId="208" applyNumberFormat="1" applyFont="1" applyFill="1" applyBorder="1" applyAlignment="1" applyProtection="1">
      <alignment horizontal="center" vertical="center" wrapText="1"/>
    </xf>
  </cellXfs>
  <cellStyles count="277">
    <cellStyle name="_ET_STYLE_NoName_00_" xfId="15"/>
    <cellStyle name="20% - 强调文字颜色 6 2" xfId="38"/>
    <cellStyle name="20% - 强调文字颜色 6 2 2" xfId="39"/>
    <cellStyle name="20% - 强调文字颜色 6 2 2 2" xfId="37"/>
    <cellStyle name="20% - 强调文字颜色 6 2 3" xfId="36"/>
    <cellStyle name="60% - 强调文字颜色 2 2" xfId="42"/>
    <cellStyle name="60% - 强调文字颜色 2 2 2" xfId="16"/>
    <cellStyle name="60% - 强调文字颜色 2 2 2 2" xfId="18"/>
    <cellStyle name="60% - 强调文字颜色 2 2 3" xfId="34"/>
    <cellStyle name="Calc Currency (0)" xfId="33"/>
    <cellStyle name="ColLevel_0" xfId="46"/>
    <cellStyle name="Comma [0]" xfId="44"/>
    <cellStyle name="Comma [0] 2" xfId="13"/>
    <cellStyle name="Comma [0] 2 2" xfId="40"/>
    <cellStyle name="Comma [0] 3" xfId="9"/>
    <cellStyle name="Comma [0] 3 2" xfId="48"/>
    <cellStyle name="Comma [0] 4" xfId="49"/>
    <cellStyle name="comma zerodec" xfId="51"/>
    <cellStyle name="Comma_1995" xfId="52"/>
    <cellStyle name="Currency [0]" xfId="25"/>
    <cellStyle name="Currency [0] 2" xfId="54"/>
    <cellStyle name="Currency [0] 2 2" xfId="55"/>
    <cellStyle name="Currency [0] 3" xfId="56"/>
    <cellStyle name="Currency [0] 3 2" xfId="3"/>
    <cellStyle name="Currency [0] 4" xfId="57"/>
    <cellStyle name="Currency_1995" xfId="58"/>
    <cellStyle name="Currency1" xfId="59"/>
    <cellStyle name="Date" xfId="61"/>
    <cellStyle name="Dollar (zero dec)" xfId="63"/>
    <cellStyle name="Fixed" xfId="64"/>
    <cellStyle name="Header1" xfId="67"/>
    <cellStyle name="Header2" xfId="69"/>
    <cellStyle name="Header2 2" xfId="70"/>
    <cellStyle name="Header2 3" xfId="71"/>
    <cellStyle name="HEADING1" xfId="72"/>
    <cellStyle name="HEADING2" xfId="73"/>
    <cellStyle name="no dec" xfId="74"/>
    <cellStyle name="Norma,_laroux_4_营业在建 (2)_E21" xfId="75"/>
    <cellStyle name="Normal_#10-Headcount" xfId="76"/>
    <cellStyle name="Percent_laroux" xfId="77"/>
    <cellStyle name="RowLevel_0" xfId="79"/>
    <cellStyle name="Total" xfId="80"/>
    <cellStyle name="Total 2" xfId="81"/>
    <cellStyle name="百分比 2" xfId="83"/>
    <cellStyle name="百分比 3" xfId="84"/>
    <cellStyle name="表标题" xfId="85"/>
    <cellStyle name="表标题 2" xfId="87"/>
    <cellStyle name="表标题 2 2" xfId="26"/>
    <cellStyle name="表标题 2 2 2" xfId="88"/>
    <cellStyle name="表标题 2 3" xfId="89"/>
    <cellStyle name="表标题 3" xfId="82"/>
    <cellStyle name="表标题 3 2" xfId="90"/>
    <cellStyle name="表标题 4" xfId="91"/>
    <cellStyle name="差_★2014年预算表格（向人大报告20140218）" xfId="92"/>
    <cellStyle name="差_★2014年预算表格（向人大报告20140218） 2" xfId="95"/>
    <cellStyle name="差_★2014年预算表格（向人大报告20140218） 2 2" xfId="99"/>
    <cellStyle name="差_★2014年预算表格（向人大报告20140218） 3" xfId="11"/>
    <cellStyle name="常规" xfId="0" builtinId="0"/>
    <cellStyle name="常规 10" xfId="102"/>
    <cellStyle name="常规 10 2" xfId="105"/>
    <cellStyle name="常规 11" xfId="106"/>
    <cellStyle name="常规 11 2" xfId="107"/>
    <cellStyle name="常规 12" xfId="108"/>
    <cellStyle name="常规 12 2" xfId="109"/>
    <cellStyle name="常规 13" xfId="60"/>
    <cellStyle name="常规 13 2" xfId="110"/>
    <cellStyle name="常规 14" xfId="111"/>
    <cellStyle name="常规 14 2" xfId="112"/>
    <cellStyle name="常规 15" xfId="113"/>
    <cellStyle name="常规 15 2" xfId="115"/>
    <cellStyle name="常规 16" xfId="117"/>
    <cellStyle name="常规 16 2" xfId="103"/>
    <cellStyle name="常规 17" xfId="100"/>
    <cellStyle name="常规 17 2" xfId="119"/>
    <cellStyle name="常规 18" xfId="121"/>
    <cellStyle name="常规 18 2" xfId="123"/>
    <cellStyle name="常规 19" xfId="125"/>
    <cellStyle name="常规 19 2" xfId="127"/>
    <cellStyle name="常规 2" xfId="130"/>
    <cellStyle name="常规 2 10" xfId="132"/>
    <cellStyle name="常规 2 11" xfId="133"/>
    <cellStyle name="常规 2 2" xfId="53"/>
    <cellStyle name="常规 2 2 2" xfId="134"/>
    <cellStyle name="常规 2 2 2 2" xfId="137"/>
    <cellStyle name="常规 2 2 2 2 2" xfId="139"/>
    <cellStyle name="常规 2 2 2 3" xfId="141"/>
    <cellStyle name="常规 2 2 3" xfId="142"/>
    <cellStyle name="常规 2 2 3 2" xfId="144"/>
    <cellStyle name="常规 2 2 4" xfId="2"/>
    <cellStyle name="常规 2 2 4 2" xfId="62"/>
    <cellStyle name="常规 2 2 5" xfId="145"/>
    <cellStyle name="常规 2 2 5 2" xfId="147"/>
    <cellStyle name="常规 2 2 6" xfId="148"/>
    <cellStyle name="常规 2 3" xfId="149"/>
    <cellStyle name="常规 2 3 2" xfId="150"/>
    <cellStyle name="常规 2 3 2 2" xfId="151"/>
    <cellStyle name="常规 2 3 3" xfId="152"/>
    <cellStyle name="常规 2 4" xfId="153"/>
    <cellStyle name="常规 2 4 2" xfId="154"/>
    <cellStyle name="常规 2 4 2 2" xfId="156"/>
    <cellStyle name="常规 2 4 3" xfId="157"/>
    <cellStyle name="常规 2 4 3 2" xfId="158"/>
    <cellStyle name="常规 2 4 4" xfId="140"/>
    <cellStyle name="常规 2 5" xfId="161"/>
    <cellStyle name="常规 2 5 2" xfId="163"/>
    <cellStyle name="常规 2 5 2 2" xfId="164"/>
    <cellStyle name="常规 2 5 3" xfId="166"/>
    <cellStyle name="常规 2 5 3 2" xfId="32"/>
    <cellStyle name="常规 2 5 4" xfId="167"/>
    <cellStyle name="常规 2 6" xfId="168"/>
    <cellStyle name="常规 2 6 2" xfId="169"/>
    <cellStyle name="常规 2 7" xfId="170"/>
    <cellStyle name="常规 2 7 2" xfId="171"/>
    <cellStyle name="常规 2 8" xfId="172"/>
    <cellStyle name="常规 2 8 2" xfId="173"/>
    <cellStyle name="常规 2 9" xfId="174"/>
    <cellStyle name="常规 20" xfId="114"/>
    <cellStyle name="常规 20 2" xfId="116"/>
    <cellStyle name="常规 21" xfId="118"/>
    <cellStyle name="常规 21 2" xfId="104"/>
    <cellStyle name="常规 22" xfId="101"/>
    <cellStyle name="常规 22 2" xfId="120"/>
    <cellStyle name="常规 23" xfId="122"/>
    <cellStyle name="常规 23 2" xfId="124"/>
    <cellStyle name="常规 24" xfId="126"/>
    <cellStyle name="常规 24 2" xfId="128"/>
    <cellStyle name="常规 25" xfId="175"/>
    <cellStyle name="常规 25 2" xfId="178"/>
    <cellStyle name="常规 26" xfId="22"/>
    <cellStyle name="常规 26 2" xfId="8"/>
    <cellStyle name="常规 27" xfId="181"/>
    <cellStyle name="常规 27 2" xfId="183"/>
    <cellStyle name="常规 28" xfId="185"/>
    <cellStyle name="常规 28 2" xfId="65"/>
    <cellStyle name="常规 29" xfId="159"/>
    <cellStyle name="常规 29 2" xfId="187"/>
    <cellStyle name="常规 3" xfId="189"/>
    <cellStyle name="常规 3 2" xfId="190"/>
    <cellStyle name="常规 3 2 2" xfId="191"/>
    <cellStyle name="常规 3 2 2 2" xfId="192"/>
    <cellStyle name="常规 3 2 3" xfId="193"/>
    <cellStyle name="常规 3 2 3 2" xfId="194"/>
    <cellStyle name="常规 3 2 4" xfId="195"/>
    <cellStyle name="常规 3 2 4 2" xfId="196"/>
    <cellStyle name="常规 3 2 5" xfId="197"/>
    <cellStyle name="常规 3 3" xfId="198"/>
    <cellStyle name="常规 3 3 2" xfId="199"/>
    <cellStyle name="常规 3 3 2 2" xfId="200"/>
    <cellStyle name="常规 3 3 3" xfId="47"/>
    <cellStyle name="常规 3 3 3 2" xfId="201"/>
    <cellStyle name="常规 3 3 4" xfId="131"/>
    <cellStyle name="常规 3 4" xfId="78"/>
    <cellStyle name="常规 3 4 2" xfId="202"/>
    <cellStyle name="常规 3 4 2 2" xfId="203"/>
    <cellStyle name="常规 3 4 3" xfId="5"/>
    <cellStyle name="常规 3 4 3 2" xfId="28"/>
    <cellStyle name="常规 3 4 4" xfId="204"/>
    <cellStyle name="常规 3 5" xfId="205"/>
    <cellStyle name="常规 3 5 2" xfId="68"/>
    <cellStyle name="常规 3 6" xfId="45"/>
    <cellStyle name="常规 3 6 2" xfId="12"/>
    <cellStyle name="常规 3 7" xfId="206"/>
    <cellStyle name="常规 3 8" xfId="207"/>
    <cellStyle name="常规 30" xfId="176"/>
    <cellStyle name="常规 30 2" xfId="179"/>
    <cellStyle name="常规 31" xfId="23"/>
    <cellStyle name="常规 31 2" xfId="7"/>
    <cellStyle name="常规 32" xfId="182"/>
    <cellStyle name="常规 32 2" xfId="184"/>
    <cellStyle name="常规 33" xfId="186"/>
    <cellStyle name="常规 33 2" xfId="66"/>
    <cellStyle name="常规 34" xfId="160"/>
    <cellStyle name="常规 34 2" xfId="188"/>
    <cellStyle name="常规 35" xfId="208"/>
    <cellStyle name="常规 35 2" xfId="210"/>
    <cellStyle name="常规 36" xfId="211"/>
    <cellStyle name="常规 36 2" xfId="213"/>
    <cellStyle name="常规 37" xfId="135"/>
    <cellStyle name="常规 37 2" xfId="138"/>
    <cellStyle name="常规 38" xfId="143"/>
    <cellStyle name="常规 39" xfId="1"/>
    <cellStyle name="常规 4" xfId="214"/>
    <cellStyle name="常规 4 2" xfId="215"/>
    <cellStyle name="常规 4 2 2" xfId="93"/>
    <cellStyle name="常规 4 2 2 2" xfId="96"/>
    <cellStyle name="常规 4 2 3" xfId="216"/>
    <cellStyle name="常规 4 2 3 2" xfId="218"/>
    <cellStyle name="常规 4 2 4" xfId="220"/>
    <cellStyle name="常规 4 3" xfId="222"/>
    <cellStyle name="常规 4 3 2" xfId="223"/>
    <cellStyle name="常规 4 3 2 2" xfId="225"/>
    <cellStyle name="常规 4 3 3" xfId="226"/>
    <cellStyle name="常规 4 4" xfId="94"/>
    <cellStyle name="常规 4 4 2" xfId="97"/>
    <cellStyle name="常规 4 5" xfId="217"/>
    <cellStyle name="常规 4 5 2" xfId="219"/>
    <cellStyle name="常规 4 6" xfId="221"/>
    <cellStyle name="常规 4 6 2" xfId="227"/>
    <cellStyle name="常规 4 7" xfId="228"/>
    <cellStyle name="常规 40" xfId="209"/>
    <cellStyle name="常规 41" xfId="212"/>
    <cellStyle name="常规 42" xfId="136"/>
    <cellStyle name="常规 5" xfId="43"/>
    <cellStyle name="常规 5 2" xfId="17"/>
    <cellStyle name="常规 5 2 2" xfId="19"/>
    <cellStyle name="常规 5 3" xfId="35"/>
    <cellStyle name="常规 5 3 2" xfId="229"/>
    <cellStyle name="常规 5 4" xfId="224"/>
    <cellStyle name="常规 6" xfId="10"/>
    <cellStyle name="常规 6 2" xfId="230"/>
    <cellStyle name="常规 6 2 2" xfId="231"/>
    <cellStyle name="常规 6 3" xfId="232"/>
    <cellStyle name="常规 6 3 2" xfId="233"/>
    <cellStyle name="常规 6 4" xfId="98"/>
    <cellStyle name="常规 7" xfId="234"/>
    <cellStyle name="常规 7 2" xfId="235"/>
    <cellStyle name="常规 7 2 2" xfId="236"/>
    <cellStyle name="常规 7 3" xfId="6"/>
    <cellStyle name="常规 8" xfId="237"/>
    <cellStyle name="常规 8 2" xfId="27"/>
    <cellStyle name="常规 8 3" xfId="24"/>
    <cellStyle name="常规 9" xfId="238"/>
    <cellStyle name="常规 9 2" xfId="240"/>
    <cellStyle name="分级显示行_1_13区汇总" xfId="155"/>
    <cellStyle name="归盒啦_95" xfId="242"/>
    <cellStyle name="好_★2014年预算表格（向人大报告20140218）" xfId="243"/>
    <cellStyle name="好_★2014年预算表格（向人大报告20140218） 2" xfId="244"/>
    <cellStyle name="好_★2014年预算表格（向人大报告20140218） 2 2" xfId="245"/>
    <cellStyle name="好_★2014年预算表格（向人大报告20140218） 2 2 2" xfId="21"/>
    <cellStyle name="好_★2014年预算表格（向人大报告20140218） 2 3" xfId="246"/>
    <cellStyle name="好_★2014年预算表格（向人大报告20140218） 3" xfId="20"/>
    <cellStyle name="后继超链接" xfId="41"/>
    <cellStyle name="后继超链接 2" xfId="241"/>
    <cellStyle name="后继超链接 2 2" xfId="239"/>
    <cellStyle name="后继超链接 2 3" xfId="247"/>
    <cellStyle name="后继超链接 3" xfId="129"/>
    <cellStyle name="霓付 [0]_95" xfId="248"/>
    <cellStyle name="霓付_95" xfId="249"/>
    <cellStyle name="烹拳 [0]_95" xfId="250"/>
    <cellStyle name="烹拳_95" xfId="251"/>
    <cellStyle name="普通_“三部” (2)" xfId="252"/>
    <cellStyle name="千分位[0]_F01-1" xfId="253"/>
    <cellStyle name="千分位_97-917" xfId="254"/>
    <cellStyle name="千位[0]_，" xfId="86"/>
    <cellStyle name="千位_，" xfId="255"/>
    <cellStyle name="千位分隔 2" xfId="256"/>
    <cellStyle name="千位分隔 2 2" xfId="257"/>
    <cellStyle name="千位分隔 2 3" xfId="258"/>
    <cellStyle name="千位分隔 3" xfId="259"/>
    <cellStyle name="千位分隔 3 2" xfId="14"/>
    <cellStyle name="千位分隔 4" xfId="260"/>
    <cellStyle name="千位分隔[0] 2" xfId="29"/>
    <cellStyle name="千位分隔[0] 2 2" xfId="261"/>
    <cellStyle name="千位分隔[0] 3" xfId="30"/>
    <cellStyle name="千位分隔[0] 3 2" xfId="162"/>
    <cellStyle name="千位分隔[0] 4" xfId="31"/>
    <cellStyle name="钎霖_4岿角利" xfId="262"/>
    <cellStyle name="数字" xfId="263"/>
    <cellStyle name="数字 2" xfId="264"/>
    <cellStyle name="数字 2 2" xfId="265"/>
    <cellStyle name="数字 2 2 2" xfId="146"/>
    <cellStyle name="数字 2 3" xfId="266"/>
    <cellStyle name="数字 3" xfId="267"/>
    <cellStyle name="数字 3 2" xfId="4"/>
    <cellStyle name="数字 4" xfId="268"/>
    <cellStyle name="未定义" xfId="269"/>
    <cellStyle name="未定义 2" xfId="270"/>
    <cellStyle name="未定义 2 2" xfId="271"/>
    <cellStyle name="小数" xfId="177"/>
    <cellStyle name="小数 2" xfId="180"/>
    <cellStyle name="小数 2 2" xfId="272"/>
    <cellStyle name="小数 2 2 2" xfId="50"/>
    <cellStyle name="小数 2 3" xfId="273"/>
    <cellStyle name="小数 3" xfId="274"/>
    <cellStyle name="小数 3 2" xfId="275"/>
    <cellStyle name="小数 4" xfId="165"/>
    <cellStyle name="样式 1" xfId="27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九"/>
      <sheetName val="Book2"/>
      <sheetName val="RecoveredExternalLink1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九"/>
      <sheetName val="Book2"/>
    </sheetNames>
    <definedNames>
      <definedName name="Module.Prix_SMC"/>
      <definedName name="Prix_SMC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AR75"/>
  <sheetViews>
    <sheetView showGridLines="0" showZeros="0" tabSelected="1" workbookViewId="0">
      <selection activeCell="B13" sqref="B13"/>
    </sheetView>
  </sheetViews>
  <sheetFormatPr defaultColWidth="12.375" defaultRowHeight="32.25" customHeight="1"/>
  <cols>
    <col min="1" max="1" width="22.75" customWidth="1"/>
    <col min="2" max="2" width="18.125" customWidth="1"/>
    <col min="3" max="3" width="9.5" customWidth="1"/>
    <col min="4" max="4" width="11.5" customWidth="1"/>
    <col min="5" max="5" width="8.5" style="7" customWidth="1"/>
    <col min="6" max="6" width="7.875" customWidth="1"/>
    <col min="7" max="7" width="8.75" style="7" customWidth="1"/>
    <col min="8" max="8" width="9" customWidth="1"/>
    <col min="9" max="10" width="8.5" customWidth="1"/>
    <col min="11" max="24" width="8.625" customWidth="1"/>
    <col min="25" max="25" width="8.625" style="7" customWidth="1"/>
    <col min="26" max="33" width="8.625" customWidth="1"/>
    <col min="34" max="34" width="8.875" style="8" customWidth="1"/>
    <col min="35" max="35" width="7.875" customWidth="1"/>
    <col min="36" max="36" width="10.125" customWidth="1"/>
    <col min="37" max="37" width="9.125" customWidth="1"/>
    <col min="38" max="43" width="12.375" style="9"/>
  </cols>
  <sheetData>
    <row r="1" spans="1:44" ht="17.25" customHeight="1">
      <c r="A1" s="10"/>
      <c r="B1" s="10"/>
      <c r="C1" s="11"/>
      <c r="D1" s="11"/>
      <c r="E1" s="12"/>
      <c r="F1" s="11"/>
      <c r="G1" s="12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2"/>
      <c r="Z1" s="11"/>
      <c r="AA1" s="11"/>
      <c r="AB1" s="11"/>
      <c r="AC1" s="11"/>
      <c r="AD1" s="11"/>
      <c r="AE1" s="11"/>
      <c r="AF1" s="11"/>
      <c r="AG1" s="11"/>
      <c r="AH1" s="26"/>
      <c r="AI1" s="11"/>
      <c r="AJ1" s="11"/>
      <c r="AK1" s="11"/>
    </row>
    <row r="2" spans="1:44" ht="32.25" customHeight="1">
      <c r="A2" s="36" t="s">
        <v>107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27"/>
      <c r="AM2" s="27"/>
      <c r="AN2" s="27"/>
      <c r="AO2" s="27"/>
      <c r="AP2" s="27"/>
    </row>
    <row r="3" spans="1:44" ht="18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28" t="s">
        <v>1</v>
      </c>
      <c r="AL3" s="27"/>
      <c r="AM3" s="27"/>
      <c r="AN3" s="27"/>
      <c r="AO3" s="27"/>
      <c r="AP3" s="27"/>
    </row>
    <row r="4" spans="1:44" s="4" customFormat="1" ht="20.100000000000001" customHeight="1">
      <c r="A4" s="38" t="s">
        <v>5</v>
      </c>
      <c r="B4" s="42" t="s">
        <v>0</v>
      </c>
      <c r="C4" s="38" t="s">
        <v>0</v>
      </c>
      <c r="D4" s="39" t="s">
        <v>2</v>
      </c>
      <c r="E4" s="38"/>
      <c r="F4" s="38"/>
      <c r="G4" s="38"/>
      <c r="H4" s="38"/>
      <c r="I4" s="38"/>
      <c r="J4" s="37"/>
      <c r="K4" s="38" t="s">
        <v>0</v>
      </c>
      <c r="L4" s="38" t="s">
        <v>6</v>
      </c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 t="s">
        <v>0</v>
      </c>
      <c r="Z4" s="40" t="s">
        <v>3</v>
      </c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38" t="s">
        <v>4</v>
      </c>
      <c r="AL4" s="27"/>
      <c r="AM4" s="27"/>
      <c r="AN4" s="27"/>
      <c r="AO4" s="27"/>
      <c r="AP4" s="27"/>
      <c r="AQ4" s="27"/>
      <c r="AR4" s="33"/>
    </row>
    <row r="5" spans="1:44" s="4" customFormat="1" ht="35.25" customHeight="1">
      <c r="A5" s="41"/>
      <c r="B5" s="43"/>
      <c r="C5" s="41"/>
      <c r="D5" s="13" t="s">
        <v>7</v>
      </c>
      <c r="E5" s="14" t="s">
        <v>8</v>
      </c>
      <c r="F5" s="14" t="s">
        <v>9</v>
      </c>
      <c r="G5" s="14" t="s">
        <v>10</v>
      </c>
      <c r="H5" s="14" t="s">
        <v>11</v>
      </c>
      <c r="I5" s="24" t="s">
        <v>12</v>
      </c>
      <c r="J5" s="24" t="s">
        <v>13</v>
      </c>
      <c r="K5" s="41"/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4" t="s">
        <v>20</v>
      </c>
      <c r="S5" s="14" t="s">
        <v>21</v>
      </c>
      <c r="T5" s="14" t="s">
        <v>22</v>
      </c>
      <c r="U5" s="14" t="s">
        <v>23</v>
      </c>
      <c r="V5" s="14" t="s">
        <v>24</v>
      </c>
      <c r="W5" s="14" t="s">
        <v>25</v>
      </c>
      <c r="X5" s="14" t="s">
        <v>26</v>
      </c>
      <c r="Y5" s="38"/>
      <c r="Z5" s="2" t="s">
        <v>27</v>
      </c>
      <c r="AA5" s="2" t="s">
        <v>28</v>
      </c>
      <c r="AB5" s="2" t="s">
        <v>29</v>
      </c>
      <c r="AC5" s="2" t="s">
        <v>30</v>
      </c>
      <c r="AD5" s="2" t="s">
        <v>31</v>
      </c>
      <c r="AE5" s="2" t="s">
        <v>32</v>
      </c>
      <c r="AF5" s="2" t="s">
        <v>33</v>
      </c>
      <c r="AG5" s="2" t="s">
        <v>34</v>
      </c>
      <c r="AH5" s="2" t="s">
        <v>35</v>
      </c>
      <c r="AI5" s="2" t="s">
        <v>36</v>
      </c>
      <c r="AJ5" s="2" t="s">
        <v>37</v>
      </c>
      <c r="AK5" s="38"/>
      <c r="AL5" s="27"/>
      <c r="AM5" s="27"/>
      <c r="AN5" s="27"/>
      <c r="AO5" s="27"/>
      <c r="AP5" s="27"/>
      <c r="AQ5" s="27"/>
      <c r="AR5" s="33"/>
    </row>
    <row r="6" spans="1:44" s="4" customFormat="1" ht="20.100000000000001" customHeight="1">
      <c r="A6" s="15" t="s">
        <v>0</v>
      </c>
      <c r="B6" s="16">
        <f>C6+K6+Y6+AK6</f>
        <v>494249999.88466698</v>
      </c>
      <c r="C6" s="16">
        <f t="shared" ref="C6:C12" si="0">D6+E6+F6+G6+H6+I6+J6</f>
        <v>189241067.03766701</v>
      </c>
      <c r="D6" s="16">
        <f t="shared" ref="D6:J6" si="1">SUM(D7:D67)</f>
        <v>80531651.599999994</v>
      </c>
      <c r="E6" s="16">
        <f t="shared" si="1"/>
        <v>10122360</v>
      </c>
      <c r="F6" s="16">
        <f t="shared" si="1"/>
        <v>966309.66666666698</v>
      </c>
      <c r="G6" s="16">
        <f t="shared" si="1"/>
        <v>28594236</v>
      </c>
      <c r="H6" s="16">
        <f t="shared" si="1"/>
        <v>46973724.685999997</v>
      </c>
      <c r="I6" s="16">
        <f t="shared" si="1"/>
        <v>2856114.7650000001</v>
      </c>
      <c r="J6" s="16">
        <f t="shared" si="1"/>
        <v>19196670.32</v>
      </c>
      <c r="K6" s="16">
        <f>L6+M6+N6+O6+P6+Q6+R6+S6+T6+U6+V6+W6+X6</f>
        <v>22883946.607999999</v>
      </c>
      <c r="L6" s="16">
        <f>SUM(L7:L73)</f>
        <v>2726276</v>
      </c>
      <c r="M6" s="16">
        <f t="shared" ref="M6:X6" si="2">SUM(M7:M73)</f>
        <v>501830</v>
      </c>
      <c r="N6" s="16">
        <f t="shared" si="2"/>
        <v>962680</v>
      </c>
      <c r="O6" s="16">
        <f t="shared" si="2"/>
        <v>3831360</v>
      </c>
      <c r="P6" s="16">
        <f t="shared" si="2"/>
        <v>6863920</v>
      </c>
      <c r="Q6" s="16">
        <f t="shared" si="2"/>
        <v>575000</v>
      </c>
      <c r="R6" s="16">
        <f t="shared" si="2"/>
        <v>65800</v>
      </c>
      <c r="S6" s="16">
        <f t="shared" si="2"/>
        <v>1600</v>
      </c>
      <c r="T6" s="16">
        <f t="shared" si="2"/>
        <v>452236.87800000003</v>
      </c>
      <c r="U6" s="16">
        <f t="shared" si="2"/>
        <v>533500</v>
      </c>
      <c r="V6" s="16">
        <f t="shared" si="2"/>
        <v>2852721</v>
      </c>
      <c r="W6" s="16">
        <f t="shared" si="2"/>
        <v>761522.73</v>
      </c>
      <c r="X6" s="16">
        <f t="shared" si="2"/>
        <v>2755500</v>
      </c>
      <c r="Y6" s="25">
        <f>Z6+AA6+AB6+AC6+AD6+AE6+AF6+AG6+AH6+AI6+AJ6</f>
        <v>27766247.239</v>
      </c>
      <c r="Z6" s="25">
        <f>SUM(Z7:Z75)</f>
        <v>958038.24</v>
      </c>
      <c r="AA6" s="25">
        <f t="shared" ref="AA6:AK6" si="3">SUM(AA7:AA75)</f>
        <v>4302471.9869999997</v>
      </c>
      <c r="AB6" s="25">
        <f t="shared" si="3"/>
        <v>0</v>
      </c>
      <c r="AC6" s="25">
        <f t="shared" si="3"/>
        <v>304773.59999999998</v>
      </c>
      <c r="AD6" s="25">
        <f t="shared" si="3"/>
        <v>0</v>
      </c>
      <c r="AE6" s="25">
        <f t="shared" si="3"/>
        <v>0</v>
      </c>
      <c r="AF6" s="25">
        <f t="shared" si="3"/>
        <v>7371612.54</v>
      </c>
      <c r="AG6" s="25">
        <f t="shared" si="3"/>
        <v>0</v>
      </c>
      <c r="AH6" s="25">
        <f t="shared" si="3"/>
        <v>13709350.872</v>
      </c>
      <c r="AI6" s="25">
        <f t="shared" si="3"/>
        <v>0</v>
      </c>
      <c r="AJ6" s="25">
        <f t="shared" si="3"/>
        <v>1120000</v>
      </c>
      <c r="AK6" s="25">
        <f t="shared" si="3"/>
        <v>254358739</v>
      </c>
      <c r="AL6" s="27"/>
      <c r="AM6" s="27"/>
      <c r="AN6" s="27"/>
      <c r="AO6" s="27"/>
      <c r="AP6" s="27"/>
      <c r="AQ6" s="27"/>
      <c r="AR6" s="33"/>
    </row>
    <row r="7" spans="1:44" s="5" customFormat="1" ht="18" customHeight="1">
      <c r="A7" s="17" t="s">
        <v>38</v>
      </c>
      <c r="B7" s="16">
        <f t="shared" ref="B7:B38" si="4">C7+K7+Y7+AK7</f>
        <v>3349011.94</v>
      </c>
      <c r="C7" s="16">
        <f t="shared" si="0"/>
        <v>2175843.62</v>
      </c>
      <c r="D7" s="16">
        <v>1010640</v>
      </c>
      <c r="E7" s="16">
        <v>432612</v>
      </c>
      <c r="F7" s="16">
        <v>67257</v>
      </c>
      <c r="G7" s="18"/>
      <c r="H7" s="16">
        <v>592813.31999999995</v>
      </c>
      <c r="I7" s="16">
        <v>36081.300000000003</v>
      </c>
      <c r="J7" s="16">
        <v>36440</v>
      </c>
      <c r="K7" s="16">
        <f t="shared" ref="K7:K38" si="5">L7+M7+N7+O7+P7+Q7+R7+S7+T7+U7+V7+W7+X7</f>
        <v>570378.07999999996</v>
      </c>
      <c r="L7" s="25">
        <v>25600</v>
      </c>
      <c r="M7" s="25">
        <v>19260</v>
      </c>
      <c r="N7" s="25">
        <v>59400</v>
      </c>
      <c r="O7" s="25">
        <v>42720</v>
      </c>
      <c r="P7" s="25">
        <v>191160</v>
      </c>
      <c r="Q7" s="25">
        <v>42000</v>
      </c>
      <c r="R7" s="25">
        <v>1800</v>
      </c>
      <c r="S7" s="25">
        <v>0</v>
      </c>
      <c r="T7" s="25">
        <v>21648.78</v>
      </c>
      <c r="U7" s="25">
        <v>27500</v>
      </c>
      <c r="V7" s="25">
        <v>49708</v>
      </c>
      <c r="W7" s="25">
        <v>36081.300000000003</v>
      </c>
      <c r="X7" s="25">
        <v>53500</v>
      </c>
      <c r="Y7" s="25">
        <f t="shared" ref="Y7:Y38" si="6">Z7+AA7+AB7+AC7+AD7+AE7+AF7+AG7+AH7+AI7+AJ7</f>
        <v>173190.24</v>
      </c>
      <c r="Z7" s="25">
        <v>0</v>
      </c>
      <c r="AA7" s="25">
        <v>0</v>
      </c>
      <c r="AB7" s="25"/>
      <c r="AC7" s="25">
        <v>0</v>
      </c>
      <c r="AD7" s="25"/>
      <c r="AE7" s="25"/>
      <c r="AF7" s="25">
        <v>0</v>
      </c>
      <c r="AG7" s="25"/>
      <c r="AH7" s="25">
        <v>173190.24</v>
      </c>
      <c r="AI7" s="25">
        <v>0</v>
      </c>
      <c r="AJ7" s="25">
        <v>0</v>
      </c>
      <c r="AK7" s="25">
        <v>429600</v>
      </c>
      <c r="AL7" s="27"/>
      <c r="AM7" s="27"/>
      <c r="AN7" s="27"/>
      <c r="AO7" s="27"/>
      <c r="AP7" s="27"/>
      <c r="AQ7" s="27"/>
      <c r="AR7" s="3"/>
    </row>
    <row r="8" spans="1:44" s="5" customFormat="1" ht="18" customHeight="1">
      <c r="A8" s="17" t="s">
        <v>39</v>
      </c>
      <c r="B8" s="16">
        <f t="shared" si="4"/>
        <v>2570730.35</v>
      </c>
      <c r="C8" s="16">
        <f t="shared" si="0"/>
        <v>1728804.55</v>
      </c>
      <c r="D8" s="16">
        <v>749586</v>
      </c>
      <c r="E8" s="16">
        <v>333744</v>
      </c>
      <c r="F8" s="16">
        <v>56778</v>
      </c>
      <c r="G8" s="18"/>
      <c r="H8" s="16">
        <v>445005.3</v>
      </c>
      <c r="I8" s="16">
        <v>27083.25</v>
      </c>
      <c r="J8" s="16">
        <v>116608</v>
      </c>
      <c r="K8" s="16">
        <f t="shared" si="5"/>
        <v>492926.2</v>
      </c>
      <c r="L8" s="25">
        <v>19800</v>
      </c>
      <c r="M8" s="25">
        <v>14980</v>
      </c>
      <c r="N8" s="25">
        <v>48920</v>
      </c>
      <c r="O8" s="25">
        <v>36000</v>
      </c>
      <c r="P8" s="25">
        <v>159240</v>
      </c>
      <c r="Q8" s="25">
        <v>32000</v>
      </c>
      <c r="R8" s="25">
        <v>1400</v>
      </c>
      <c r="S8" s="25">
        <v>0</v>
      </c>
      <c r="T8" s="25">
        <v>16249.95</v>
      </c>
      <c r="U8" s="25">
        <v>44500</v>
      </c>
      <c r="V8" s="25">
        <v>48253</v>
      </c>
      <c r="W8" s="25">
        <v>27083.25</v>
      </c>
      <c r="X8" s="25">
        <v>44500</v>
      </c>
      <c r="Y8" s="25">
        <f t="shared" si="6"/>
        <v>129999.6</v>
      </c>
      <c r="Z8" s="25">
        <v>0</v>
      </c>
      <c r="AA8" s="25">
        <v>0</v>
      </c>
      <c r="AB8" s="25"/>
      <c r="AC8" s="25">
        <v>0</v>
      </c>
      <c r="AD8" s="25"/>
      <c r="AE8" s="25"/>
      <c r="AF8" s="25">
        <v>0</v>
      </c>
      <c r="AG8" s="25"/>
      <c r="AH8" s="25">
        <v>129999.6</v>
      </c>
      <c r="AI8" s="25">
        <v>0</v>
      </c>
      <c r="AJ8" s="25">
        <v>0</v>
      </c>
      <c r="AK8" s="25">
        <v>219000</v>
      </c>
      <c r="AL8" s="27"/>
      <c r="AM8" s="27"/>
      <c r="AN8" s="27"/>
      <c r="AO8" s="27"/>
      <c r="AP8" s="27"/>
      <c r="AQ8" s="27"/>
      <c r="AR8" s="3"/>
    </row>
    <row r="9" spans="1:44" s="5" customFormat="1" ht="18" customHeight="1">
      <c r="A9" s="17" t="s">
        <v>40</v>
      </c>
      <c r="B9" s="16">
        <f t="shared" si="4"/>
        <v>34425912.170000002</v>
      </c>
      <c r="C9" s="16">
        <f t="shared" si="0"/>
        <v>2270434.33</v>
      </c>
      <c r="D9" s="16">
        <v>885090</v>
      </c>
      <c r="E9" s="16">
        <v>463284</v>
      </c>
      <c r="F9" s="16">
        <v>52563</v>
      </c>
      <c r="G9" s="18"/>
      <c r="H9" s="16">
        <v>553973.34</v>
      </c>
      <c r="I9" s="16">
        <v>33709.35</v>
      </c>
      <c r="J9" s="16">
        <v>281814.64</v>
      </c>
      <c r="K9" s="16">
        <f t="shared" si="5"/>
        <v>683672.96</v>
      </c>
      <c r="L9" s="25">
        <v>27300</v>
      </c>
      <c r="M9" s="25">
        <v>20330</v>
      </c>
      <c r="N9" s="25">
        <v>60940</v>
      </c>
      <c r="O9" s="25">
        <v>47040</v>
      </c>
      <c r="P9" s="25">
        <v>219480</v>
      </c>
      <c r="Q9" s="25">
        <v>46000</v>
      </c>
      <c r="R9" s="25">
        <v>1900</v>
      </c>
      <c r="S9" s="25">
        <v>0</v>
      </c>
      <c r="T9" s="25">
        <v>20225.61</v>
      </c>
      <c r="U9" s="25">
        <v>60000</v>
      </c>
      <c r="V9" s="25">
        <v>46748</v>
      </c>
      <c r="W9" s="25">
        <v>33709.35</v>
      </c>
      <c r="X9" s="25">
        <v>100000</v>
      </c>
      <c r="Y9" s="25">
        <f t="shared" si="6"/>
        <v>161804.88</v>
      </c>
      <c r="Z9" s="25">
        <v>0</v>
      </c>
      <c r="AA9" s="25">
        <v>0</v>
      </c>
      <c r="AB9" s="25"/>
      <c r="AC9" s="25">
        <v>0</v>
      </c>
      <c r="AD9" s="25"/>
      <c r="AE9" s="25"/>
      <c r="AF9" s="25">
        <v>0</v>
      </c>
      <c r="AG9" s="25"/>
      <c r="AH9" s="25">
        <v>161804.88</v>
      </c>
      <c r="AI9" s="25">
        <v>0</v>
      </c>
      <c r="AJ9" s="25">
        <v>0</v>
      </c>
      <c r="AK9" s="25">
        <f>290000+31020000</f>
        <v>31310000</v>
      </c>
      <c r="AL9" s="27"/>
      <c r="AM9" s="27"/>
      <c r="AN9" s="27"/>
      <c r="AO9" s="27"/>
      <c r="AP9" s="27"/>
      <c r="AQ9" s="27"/>
      <c r="AR9" s="3"/>
    </row>
    <row r="10" spans="1:44" s="5" customFormat="1" ht="18" customHeight="1">
      <c r="A10" s="17" t="s">
        <v>41</v>
      </c>
      <c r="B10" s="16">
        <f t="shared" si="4"/>
        <v>1106339.1499999999</v>
      </c>
      <c r="C10" s="16">
        <f t="shared" si="0"/>
        <v>771184.95</v>
      </c>
      <c r="D10" s="16">
        <v>332106</v>
      </c>
      <c r="E10" s="16">
        <v>195864</v>
      </c>
      <c r="F10" s="16">
        <v>13008</v>
      </c>
      <c r="G10" s="18"/>
      <c r="H10" s="16">
        <v>217007.7</v>
      </c>
      <c r="I10" s="16">
        <v>13199.25</v>
      </c>
      <c r="J10" s="16">
        <v>0</v>
      </c>
      <c r="K10" s="16">
        <f t="shared" si="5"/>
        <v>186797.8</v>
      </c>
      <c r="L10" s="25">
        <v>10800</v>
      </c>
      <c r="M10" s="25">
        <v>9630</v>
      </c>
      <c r="N10" s="25">
        <v>16140</v>
      </c>
      <c r="O10" s="25">
        <v>21600</v>
      </c>
      <c r="P10" s="25">
        <v>52560</v>
      </c>
      <c r="Q10" s="25">
        <v>9000</v>
      </c>
      <c r="R10" s="25">
        <v>900</v>
      </c>
      <c r="S10" s="25">
        <v>0</v>
      </c>
      <c r="T10" s="25">
        <v>7919.55</v>
      </c>
      <c r="U10" s="25">
        <v>13000</v>
      </c>
      <c r="V10" s="25">
        <v>19049</v>
      </c>
      <c r="W10" s="25">
        <v>13199.25</v>
      </c>
      <c r="X10" s="25">
        <v>13000</v>
      </c>
      <c r="Y10" s="25">
        <f t="shared" si="6"/>
        <v>63356.4</v>
      </c>
      <c r="Z10" s="25">
        <v>0</v>
      </c>
      <c r="AA10" s="25">
        <v>0</v>
      </c>
      <c r="AB10" s="25"/>
      <c r="AC10" s="25">
        <v>0</v>
      </c>
      <c r="AD10" s="25"/>
      <c r="AE10" s="25"/>
      <c r="AF10" s="25">
        <v>0</v>
      </c>
      <c r="AG10" s="25"/>
      <c r="AH10" s="25">
        <v>63356.4</v>
      </c>
      <c r="AI10" s="25">
        <v>0</v>
      </c>
      <c r="AJ10" s="25">
        <v>0</v>
      </c>
      <c r="AK10" s="25">
        <v>85000</v>
      </c>
      <c r="AL10" s="27"/>
      <c r="AM10" s="27"/>
      <c r="AN10" s="27"/>
      <c r="AO10" s="27"/>
      <c r="AP10" s="27"/>
      <c r="AQ10" s="27"/>
      <c r="AR10" s="3"/>
    </row>
    <row r="11" spans="1:44" s="5" customFormat="1" ht="18" customHeight="1">
      <c r="A11" s="17" t="s">
        <v>42</v>
      </c>
      <c r="B11" s="16">
        <f t="shared" si="4"/>
        <v>1953708.92</v>
      </c>
      <c r="C11" s="16">
        <f t="shared" si="0"/>
        <v>1215744.1599999999</v>
      </c>
      <c r="D11" s="16">
        <v>473472</v>
      </c>
      <c r="E11" s="16">
        <v>291264</v>
      </c>
      <c r="F11" s="16">
        <v>9568</v>
      </c>
      <c r="G11" s="18"/>
      <c r="H11" s="16">
        <v>314321.76</v>
      </c>
      <c r="I11" s="16">
        <v>19118.400000000001</v>
      </c>
      <c r="J11" s="16">
        <v>108000</v>
      </c>
      <c r="K11" s="16">
        <f t="shared" si="5"/>
        <v>266196.44</v>
      </c>
      <c r="L11" s="25">
        <v>15600</v>
      </c>
      <c r="M11" s="25">
        <v>13910</v>
      </c>
      <c r="N11" s="25">
        <v>17980</v>
      </c>
      <c r="O11" s="25">
        <v>31200</v>
      </c>
      <c r="P11" s="25">
        <v>55320</v>
      </c>
      <c r="Q11" s="25">
        <v>13000</v>
      </c>
      <c r="R11" s="25">
        <v>1300</v>
      </c>
      <c r="S11" s="25">
        <v>0</v>
      </c>
      <c r="T11" s="25">
        <v>11471.04</v>
      </c>
      <c r="U11" s="25">
        <v>27500</v>
      </c>
      <c r="V11" s="25">
        <v>32297</v>
      </c>
      <c r="W11" s="25">
        <v>19118.400000000001</v>
      </c>
      <c r="X11" s="25">
        <v>27500</v>
      </c>
      <c r="Y11" s="25">
        <f t="shared" si="6"/>
        <v>91768.320000000007</v>
      </c>
      <c r="Z11" s="25">
        <v>0</v>
      </c>
      <c r="AA11" s="25">
        <v>0</v>
      </c>
      <c r="AB11" s="25"/>
      <c r="AC11" s="25">
        <v>0</v>
      </c>
      <c r="AD11" s="25"/>
      <c r="AE11" s="25"/>
      <c r="AF11" s="25">
        <v>0</v>
      </c>
      <c r="AG11" s="25"/>
      <c r="AH11" s="25">
        <v>91768.320000000007</v>
      </c>
      <c r="AI11" s="25">
        <v>0</v>
      </c>
      <c r="AJ11" s="25">
        <v>0</v>
      </c>
      <c r="AK11" s="25">
        <v>380000</v>
      </c>
      <c r="AL11" s="27"/>
      <c r="AM11" s="27"/>
      <c r="AN11" s="27"/>
      <c r="AO11" s="27"/>
      <c r="AP11" s="27"/>
      <c r="AQ11" s="27"/>
      <c r="AR11" s="3"/>
    </row>
    <row r="12" spans="1:44" s="5" customFormat="1" ht="18" customHeight="1">
      <c r="A12" s="17" t="s">
        <v>43</v>
      </c>
      <c r="B12" s="16">
        <f t="shared" si="4"/>
        <v>914790.13666666695</v>
      </c>
      <c r="C12" s="16">
        <f t="shared" si="0"/>
        <v>689014.97666666703</v>
      </c>
      <c r="D12" s="16">
        <v>208370</v>
      </c>
      <c r="E12" s="16">
        <v>102456</v>
      </c>
      <c r="F12" s="16">
        <v>12739.666666666701</v>
      </c>
      <c r="G12" s="18"/>
      <c r="H12" s="16">
        <v>127678.66</v>
      </c>
      <c r="I12" s="16">
        <v>7770.65</v>
      </c>
      <c r="J12" s="16">
        <v>230000</v>
      </c>
      <c r="K12" s="16">
        <f t="shared" si="5"/>
        <v>111264.04</v>
      </c>
      <c r="L12" s="25">
        <v>5500</v>
      </c>
      <c r="M12" s="25">
        <v>3210</v>
      </c>
      <c r="N12" s="25">
        <v>9520</v>
      </c>
      <c r="O12" s="25">
        <v>7200</v>
      </c>
      <c r="P12" s="25">
        <v>35040</v>
      </c>
      <c r="Q12" s="25">
        <v>7000</v>
      </c>
      <c r="R12" s="25">
        <v>300</v>
      </c>
      <c r="S12" s="25">
        <v>0</v>
      </c>
      <c r="T12" s="25">
        <v>4662.3900000000003</v>
      </c>
      <c r="U12" s="25">
        <v>10000</v>
      </c>
      <c r="V12" s="25">
        <v>11061</v>
      </c>
      <c r="W12" s="25">
        <v>7770.65</v>
      </c>
      <c r="X12" s="25">
        <v>10000</v>
      </c>
      <c r="Y12" s="25">
        <f t="shared" si="6"/>
        <v>44511.12</v>
      </c>
      <c r="Z12" s="25">
        <v>0</v>
      </c>
      <c r="AA12" s="25">
        <v>0</v>
      </c>
      <c r="AB12" s="25"/>
      <c r="AC12" s="25">
        <v>7212</v>
      </c>
      <c r="AD12" s="25"/>
      <c r="AE12" s="25"/>
      <c r="AF12" s="25">
        <v>0</v>
      </c>
      <c r="AG12" s="25"/>
      <c r="AH12" s="25">
        <v>37299.120000000003</v>
      </c>
      <c r="AI12" s="25">
        <v>0</v>
      </c>
      <c r="AJ12" s="25">
        <v>0</v>
      </c>
      <c r="AK12" s="25">
        <v>70000</v>
      </c>
      <c r="AL12" s="27"/>
      <c r="AM12" s="27"/>
      <c r="AN12" s="27"/>
      <c r="AO12" s="27"/>
      <c r="AP12" s="27"/>
      <c r="AQ12" s="27"/>
      <c r="AR12" s="3"/>
    </row>
    <row r="13" spans="1:44" s="5" customFormat="1" ht="18" customHeight="1">
      <c r="A13" s="17" t="s">
        <v>44</v>
      </c>
      <c r="B13" s="16">
        <f t="shared" si="4"/>
        <v>3622525.96</v>
      </c>
      <c r="C13" s="16">
        <f t="shared" ref="C13:C29" si="7">D13+E13+F13+G13+H13+I13+J13</f>
        <v>2582456.08</v>
      </c>
      <c r="D13" s="16">
        <v>1050168</v>
      </c>
      <c r="E13" s="16">
        <v>671400</v>
      </c>
      <c r="F13" s="16">
        <v>70242</v>
      </c>
      <c r="G13" s="18"/>
      <c r="H13" s="16">
        <v>707522.88</v>
      </c>
      <c r="I13" s="16">
        <v>43039.199999999997</v>
      </c>
      <c r="J13" s="16">
        <v>40084</v>
      </c>
      <c r="K13" s="16">
        <f t="shared" si="5"/>
        <v>633481.72</v>
      </c>
      <c r="L13" s="25">
        <v>34100</v>
      </c>
      <c r="M13" s="25">
        <v>29960</v>
      </c>
      <c r="N13" s="25">
        <v>63640</v>
      </c>
      <c r="O13" s="25">
        <v>67680</v>
      </c>
      <c r="P13" s="25">
        <v>226800</v>
      </c>
      <c r="Q13" s="25">
        <v>31000</v>
      </c>
      <c r="R13" s="25">
        <v>2800</v>
      </c>
      <c r="S13" s="25">
        <v>0</v>
      </c>
      <c r="T13" s="25">
        <v>25823.52</v>
      </c>
      <c r="U13" s="25">
        <v>22000</v>
      </c>
      <c r="V13" s="25">
        <v>64639</v>
      </c>
      <c r="W13" s="25">
        <v>43039.199999999997</v>
      </c>
      <c r="X13" s="25">
        <v>22000</v>
      </c>
      <c r="Y13" s="25">
        <f t="shared" si="6"/>
        <v>206588.16</v>
      </c>
      <c r="Z13" s="25">
        <v>0</v>
      </c>
      <c r="AA13" s="25">
        <v>0</v>
      </c>
      <c r="AB13" s="25"/>
      <c r="AC13" s="25">
        <v>0</v>
      </c>
      <c r="AD13" s="25"/>
      <c r="AE13" s="25"/>
      <c r="AF13" s="25">
        <v>0</v>
      </c>
      <c r="AG13" s="25"/>
      <c r="AH13" s="25">
        <v>206588.16</v>
      </c>
      <c r="AI13" s="25">
        <v>0</v>
      </c>
      <c r="AJ13" s="25">
        <v>0</v>
      </c>
      <c r="AK13" s="25">
        <v>200000</v>
      </c>
      <c r="AL13" s="27"/>
      <c r="AM13" s="27"/>
      <c r="AN13" s="27"/>
      <c r="AO13" s="27"/>
      <c r="AP13" s="27"/>
      <c r="AQ13" s="27"/>
      <c r="AR13" s="3"/>
    </row>
    <row r="14" spans="1:44" s="5" customFormat="1" ht="18" customHeight="1">
      <c r="A14" s="17" t="s">
        <v>45</v>
      </c>
      <c r="B14" s="16">
        <f t="shared" si="4"/>
        <v>281013.27</v>
      </c>
      <c r="C14" s="16">
        <f t="shared" si="7"/>
        <v>190213.71</v>
      </c>
      <c r="D14" s="16">
        <v>85206</v>
      </c>
      <c r="E14" s="16">
        <v>44460</v>
      </c>
      <c r="F14" s="16">
        <v>4023</v>
      </c>
      <c r="G14" s="18"/>
      <c r="H14" s="16">
        <v>53283.06</v>
      </c>
      <c r="I14" s="16">
        <v>3241.65</v>
      </c>
      <c r="J14" s="16">
        <v>0</v>
      </c>
      <c r="K14" s="16">
        <f t="shared" si="5"/>
        <v>75239.64</v>
      </c>
      <c r="L14" s="25">
        <v>4000</v>
      </c>
      <c r="M14" s="25">
        <v>2140</v>
      </c>
      <c r="N14" s="25">
        <v>3800</v>
      </c>
      <c r="O14" s="25">
        <v>4800</v>
      </c>
      <c r="P14" s="25">
        <v>13080</v>
      </c>
      <c r="Q14" s="25">
        <v>2000</v>
      </c>
      <c r="R14" s="25">
        <v>200</v>
      </c>
      <c r="S14" s="25">
        <v>0</v>
      </c>
      <c r="T14" s="25">
        <v>1944.99</v>
      </c>
      <c r="U14" s="25">
        <v>17500</v>
      </c>
      <c r="V14" s="25">
        <v>5033</v>
      </c>
      <c r="W14" s="25">
        <v>3241.65</v>
      </c>
      <c r="X14" s="25">
        <v>17500</v>
      </c>
      <c r="Y14" s="25">
        <f t="shared" si="6"/>
        <v>15559.92</v>
      </c>
      <c r="Z14" s="25">
        <v>0</v>
      </c>
      <c r="AA14" s="25">
        <v>0</v>
      </c>
      <c r="AB14" s="25"/>
      <c r="AC14" s="25">
        <v>0</v>
      </c>
      <c r="AD14" s="25"/>
      <c r="AE14" s="25"/>
      <c r="AF14" s="25">
        <v>0</v>
      </c>
      <c r="AG14" s="25"/>
      <c r="AH14" s="25">
        <v>15559.92</v>
      </c>
      <c r="AI14" s="25">
        <v>0</v>
      </c>
      <c r="AJ14" s="25">
        <v>0</v>
      </c>
      <c r="AK14" s="25"/>
      <c r="AL14" s="27"/>
      <c r="AM14" s="27"/>
      <c r="AN14" s="27"/>
      <c r="AO14" s="27"/>
      <c r="AP14" s="27"/>
      <c r="AQ14" s="27"/>
      <c r="AR14" s="3"/>
    </row>
    <row r="15" spans="1:44" s="5" customFormat="1" ht="18" customHeight="1">
      <c r="A15" s="17" t="s">
        <v>46</v>
      </c>
      <c r="B15" s="16">
        <f t="shared" si="4"/>
        <v>299487.84999999998</v>
      </c>
      <c r="C15" s="16">
        <f t="shared" si="7"/>
        <v>204804.05</v>
      </c>
      <c r="D15" s="16">
        <v>93186</v>
      </c>
      <c r="E15" s="16">
        <v>47244</v>
      </c>
      <c r="F15" s="16">
        <v>3167</v>
      </c>
      <c r="G15" s="18"/>
      <c r="H15" s="16">
        <v>57696.3</v>
      </c>
      <c r="I15" s="16">
        <v>3510.75</v>
      </c>
      <c r="J15" s="16">
        <v>0</v>
      </c>
      <c r="K15" s="16">
        <f t="shared" si="5"/>
        <v>47832.2</v>
      </c>
      <c r="L15" s="25">
        <v>4000</v>
      </c>
      <c r="M15" s="25">
        <v>2140</v>
      </c>
      <c r="N15" s="25">
        <v>3800</v>
      </c>
      <c r="O15" s="25">
        <v>4800</v>
      </c>
      <c r="P15" s="25">
        <v>13080</v>
      </c>
      <c r="Q15" s="25">
        <v>2000</v>
      </c>
      <c r="R15" s="25">
        <v>200</v>
      </c>
      <c r="S15" s="25">
        <v>0</v>
      </c>
      <c r="T15" s="25">
        <v>2106.4499999999998</v>
      </c>
      <c r="U15" s="25">
        <v>3500</v>
      </c>
      <c r="V15" s="25">
        <v>5195</v>
      </c>
      <c r="W15" s="25">
        <v>3510.75</v>
      </c>
      <c r="X15" s="25">
        <v>3500</v>
      </c>
      <c r="Y15" s="25">
        <f t="shared" si="6"/>
        <v>16851.599999999999</v>
      </c>
      <c r="Z15" s="25">
        <v>0</v>
      </c>
      <c r="AA15" s="25">
        <v>0</v>
      </c>
      <c r="AB15" s="25"/>
      <c r="AC15" s="25">
        <v>0</v>
      </c>
      <c r="AD15" s="25"/>
      <c r="AE15" s="25"/>
      <c r="AF15" s="25">
        <v>0</v>
      </c>
      <c r="AG15" s="25"/>
      <c r="AH15" s="25">
        <v>16851.599999999999</v>
      </c>
      <c r="AI15" s="25">
        <v>0</v>
      </c>
      <c r="AJ15" s="25">
        <v>0</v>
      </c>
      <c r="AK15" s="25">
        <v>30000</v>
      </c>
      <c r="AL15" s="29"/>
      <c r="AM15" s="29"/>
      <c r="AN15" s="29"/>
      <c r="AO15" s="29"/>
      <c r="AP15" s="29"/>
      <c r="AQ15" s="29"/>
    </row>
    <row r="16" spans="1:44" s="5" customFormat="1" ht="18" customHeight="1">
      <c r="A16" s="17" t="s">
        <v>47</v>
      </c>
      <c r="B16" s="16">
        <f t="shared" si="4"/>
        <v>2656661.16</v>
      </c>
      <c r="C16" s="16">
        <f t="shared" si="7"/>
        <v>1300256.8</v>
      </c>
      <c r="D16" s="16">
        <v>431316</v>
      </c>
      <c r="E16" s="16">
        <v>213780</v>
      </c>
      <c r="F16" s="16">
        <v>29974</v>
      </c>
      <c r="G16" s="18"/>
      <c r="H16" s="16">
        <v>265029.36</v>
      </c>
      <c r="I16" s="16">
        <v>16127.4</v>
      </c>
      <c r="J16" s="16">
        <v>344030.04</v>
      </c>
      <c r="K16" s="16">
        <f t="shared" si="5"/>
        <v>462992.84</v>
      </c>
      <c r="L16" s="25">
        <v>14300</v>
      </c>
      <c r="M16" s="25">
        <v>9630</v>
      </c>
      <c r="N16" s="25">
        <v>28500</v>
      </c>
      <c r="O16" s="25">
        <v>23040</v>
      </c>
      <c r="P16" s="25">
        <v>126600</v>
      </c>
      <c r="Q16" s="25">
        <v>18000</v>
      </c>
      <c r="R16" s="25">
        <v>900</v>
      </c>
      <c r="S16" s="25">
        <v>0</v>
      </c>
      <c r="T16" s="25">
        <v>9676.44</v>
      </c>
      <c r="U16" s="25">
        <v>67000</v>
      </c>
      <c r="V16" s="25">
        <v>32219</v>
      </c>
      <c r="W16" s="25">
        <v>16127.4</v>
      </c>
      <c r="X16" s="25">
        <v>117000</v>
      </c>
      <c r="Y16" s="25">
        <f t="shared" si="6"/>
        <v>77411.520000000004</v>
      </c>
      <c r="Z16" s="25">
        <v>0</v>
      </c>
      <c r="AA16" s="25">
        <v>0</v>
      </c>
      <c r="AB16" s="25"/>
      <c r="AC16" s="25">
        <v>0</v>
      </c>
      <c r="AD16" s="25"/>
      <c r="AE16" s="25"/>
      <c r="AF16" s="25">
        <v>0</v>
      </c>
      <c r="AG16" s="25"/>
      <c r="AH16" s="25">
        <v>77411.520000000004</v>
      </c>
      <c r="AI16" s="25">
        <v>0</v>
      </c>
      <c r="AJ16" s="25">
        <v>0</v>
      </c>
      <c r="AK16" s="25">
        <v>816000</v>
      </c>
      <c r="AL16" s="29"/>
      <c r="AM16" s="29"/>
      <c r="AN16" s="29"/>
      <c r="AO16" s="29"/>
      <c r="AP16" s="29"/>
      <c r="AQ16" s="29"/>
    </row>
    <row r="17" spans="1:43" s="5" customFormat="1" ht="18" customHeight="1">
      <c r="A17" s="17" t="s">
        <v>48</v>
      </c>
      <c r="B17" s="16">
        <f t="shared" si="4"/>
        <v>1274364.49</v>
      </c>
      <c r="C17" s="16">
        <f t="shared" si="7"/>
        <v>479477.77</v>
      </c>
      <c r="D17" s="16">
        <v>181386</v>
      </c>
      <c r="E17" s="16">
        <v>95556</v>
      </c>
      <c r="F17" s="16">
        <v>11742</v>
      </c>
      <c r="G17" s="18"/>
      <c r="H17" s="16">
        <v>113786.22</v>
      </c>
      <c r="I17" s="16">
        <v>6923.55</v>
      </c>
      <c r="J17" s="16">
        <v>70084</v>
      </c>
      <c r="K17" s="16">
        <f t="shared" si="5"/>
        <v>125653.68</v>
      </c>
      <c r="L17" s="25">
        <v>5800</v>
      </c>
      <c r="M17" s="25">
        <v>4280</v>
      </c>
      <c r="N17" s="25">
        <v>13120</v>
      </c>
      <c r="O17" s="25">
        <v>10560</v>
      </c>
      <c r="P17" s="25">
        <v>39720</v>
      </c>
      <c r="Q17" s="25">
        <v>10000</v>
      </c>
      <c r="R17" s="25">
        <v>400</v>
      </c>
      <c r="S17" s="25">
        <v>0</v>
      </c>
      <c r="T17" s="25">
        <v>4154.13</v>
      </c>
      <c r="U17" s="25">
        <v>10000</v>
      </c>
      <c r="V17" s="25">
        <v>10696</v>
      </c>
      <c r="W17" s="25">
        <v>6923.55</v>
      </c>
      <c r="X17" s="25">
        <v>10000</v>
      </c>
      <c r="Y17" s="25">
        <f t="shared" si="6"/>
        <v>33233.040000000001</v>
      </c>
      <c r="Z17" s="25">
        <v>0</v>
      </c>
      <c r="AA17" s="25">
        <v>0</v>
      </c>
      <c r="AB17" s="25"/>
      <c r="AC17" s="25">
        <v>0</v>
      </c>
      <c r="AD17" s="25"/>
      <c r="AE17" s="25"/>
      <c r="AF17" s="25">
        <v>0</v>
      </c>
      <c r="AG17" s="25"/>
      <c r="AH17" s="25">
        <v>33233.040000000001</v>
      </c>
      <c r="AI17" s="25">
        <v>0</v>
      </c>
      <c r="AJ17" s="25">
        <v>0</v>
      </c>
      <c r="AK17" s="25">
        <v>636000</v>
      </c>
      <c r="AL17" s="29"/>
      <c r="AM17" s="29"/>
      <c r="AN17" s="29"/>
      <c r="AO17" s="29"/>
      <c r="AP17" s="29"/>
      <c r="AQ17" s="29"/>
    </row>
    <row r="18" spans="1:43" s="5" customFormat="1" ht="18" customHeight="1">
      <c r="A18" s="17" t="s">
        <v>49</v>
      </c>
      <c r="B18" s="16">
        <f t="shared" si="4"/>
        <v>2535765.89</v>
      </c>
      <c r="C18" s="16">
        <f t="shared" si="7"/>
        <v>761185.21</v>
      </c>
      <c r="D18" s="16">
        <v>286770</v>
      </c>
      <c r="E18" s="16">
        <v>173928</v>
      </c>
      <c r="F18" s="16">
        <v>15081</v>
      </c>
      <c r="G18" s="18"/>
      <c r="H18" s="16">
        <v>189366.18</v>
      </c>
      <c r="I18" s="16">
        <v>11517.45</v>
      </c>
      <c r="J18" s="16">
        <v>84522.58</v>
      </c>
      <c r="K18" s="16">
        <f t="shared" si="5"/>
        <v>224036.92</v>
      </c>
      <c r="L18" s="25">
        <v>9600</v>
      </c>
      <c r="M18" s="25">
        <v>8560</v>
      </c>
      <c r="N18" s="25">
        <v>17120</v>
      </c>
      <c r="O18" s="25">
        <v>19200</v>
      </c>
      <c r="P18" s="25">
        <v>56520</v>
      </c>
      <c r="Q18" s="25">
        <v>8000</v>
      </c>
      <c r="R18" s="25">
        <v>800</v>
      </c>
      <c r="S18" s="25">
        <v>0</v>
      </c>
      <c r="T18" s="25">
        <v>6910.47</v>
      </c>
      <c r="U18" s="25">
        <v>27500</v>
      </c>
      <c r="V18" s="25">
        <v>20809</v>
      </c>
      <c r="W18" s="25">
        <v>11517.45</v>
      </c>
      <c r="X18" s="25">
        <v>37500</v>
      </c>
      <c r="Y18" s="25">
        <f t="shared" si="6"/>
        <v>55283.76</v>
      </c>
      <c r="Z18" s="25">
        <v>0</v>
      </c>
      <c r="AA18" s="25">
        <v>0</v>
      </c>
      <c r="AB18" s="25"/>
      <c r="AC18" s="25">
        <v>0</v>
      </c>
      <c r="AD18" s="25"/>
      <c r="AE18" s="25"/>
      <c r="AF18" s="25">
        <v>0</v>
      </c>
      <c r="AG18" s="25"/>
      <c r="AH18" s="25">
        <v>55283.76</v>
      </c>
      <c r="AI18" s="25">
        <v>0</v>
      </c>
      <c r="AJ18" s="25">
        <v>0</v>
      </c>
      <c r="AK18" s="25">
        <f>1195260+300000</f>
        <v>1495260</v>
      </c>
      <c r="AL18" s="29"/>
      <c r="AM18" s="29"/>
      <c r="AN18" s="29"/>
      <c r="AO18" s="29"/>
      <c r="AP18" s="29"/>
      <c r="AQ18" s="29"/>
    </row>
    <row r="19" spans="1:43" s="5" customFormat="1" ht="18" customHeight="1">
      <c r="A19" s="17" t="s">
        <v>50</v>
      </c>
      <c r="B19" s="16">
        <f t="shared" si="4"/>
        <v>16914346.030000001</v>
      </c>
      <c r="C19" s="16">
        <f t="shared" si="7"/>
        <v>805587.19</v>
      </c>
      <c r="D19" s="16">
        <v>342054</v>
      </c>
      <c r="E19" s="16">
        <v>212220</v>
      </c>
      <c r="F19" s="16">
        <v>9724</v>
      </c>
      <c r="G19" s="18"/>
      <c r="H19" s="16">
        <v>227732.34</v>
      </c>
      <c r="I19" s="16">
        <v>13856.85</v>
      </c>
      <c r="J19" s="16">
        <v>0</v>
      </c>
      <c r="K19" s="16">
        <f t="shared" si="5"/>
        <v>152245.96</v>
      </c>
      <c r="L19" s="25">
        <v>9600</v>
      </c>
      <c r="M19" s="25">
        <v>8560</v>
      </c>
      <c r="N19" s="25">
        <v>13280</v>
      </c>
      <c r="O19" s="25">
        <v>7200</v>
      </c>
      <c r="P19" s="25">
        <v>43320</v>
      </c>
      <c r="Q19" s="25">
        <v>8000</v>
      </c>
      <c r="R19" s="25">
        <v>800</v>
      </c>
      <c r="S19" s="25">
        <v>0</v>
      </c>
      <c r="T19" s="25">
        <v>8314.11</v>
      </c>
      <c r="U19" s="25">
        <v>9000</v>
      </c>
      <c r="V19" s="25">
        <v>21315</v>
      </c>
      <c r="W19" s="25">
        <v>13856.85</v>
      </c>
      <c r="X19" s="25">
        <v>9000</v>
      </c>
      <c r="Y19" s="25">
        <f t="shared" si="6"/>
        <v>66512.88</v>
      </c>
      <c r="Z19" s="25">
        <v>0</v>
      </c>
      <c r="AA19" s="25">
        <v>0</v>
      </c>
      <c r="AB19" s="25"/>
      <c r="AC19" s="25">
        <v>0</v>
      </c>
      <c r="AD19" s="25"/>
      <c r="AE19" s="25"/>
      <c r="AF19" s="25">
        <v>0</v>
      </c>
      <c r="AG19" s="25"/>
      <c r="AH19" s="25">
        <v>66512.88</v>
      </c>
      <c r="AI19" s="25">
        <v>0</v>
      </c>
      <c r="AJ19" s="25">
        <v>0</v>
      </c>
      <c r="AK19" s="25">
        <f>270000+3000000+12620000</f>
        <v>15890000</v>
      </c>
      <c r="AL19" s="29"/>
      <c r="AM19" s="29"/>
      <c r="AN19" s="29"/>
      <c r="AO19" s="29"/>
      <c r="AP19" s="29"/>
      <c r="AQ19" s="29"/>
    </row>
    <row r="20" spans="1:43" s="5" customFormat="1" ht="18" customHeight="1">
      <c r="A20" s="17" t="s">
        <v>51</v>
      </c>
      <c r="B20" s="16">
        <f t="shared" si="4"/>
        <v>1775680.52</v>
      </c>
      <c r="C20" s="16">
        <f t="shared" si="7"/>
        <v>778341.96</v>
      </c>
      <c r="D20" s="16">
        <v>330024</v>
      </c>
      <c r="E20" s="16">
        <v>204792</v>
      </c>
      <c r="F20" s="16">
        <v>10401</v>
      </c>
      <c r="G20" s="18"/>
      <c r="H20" s="16">
        <v>219754.56</v>
      </c>
      <c r="I20" s="16">
        <v>13370.4</v>
      </c>
      <c r="J20" s="16">
        <v>0</v>
      </c>
      <c r="K20" s="16">
        <f t="shared" si="5"/>
        <v>153160.64000000001</v>
      </c>
      <c r="L20" s="25">
        <v>9600</v>
      </c>
      <c r="M20" s="25">
        <v>8560</v>
      </c>
      <c r="N20" s="25">
        <v>13280</v>
      </c>
      <c r="O20" s="25">
        <v>16800</v>
      </c>
      <c r="P20" s="25">
        <v>43320</v>
      </c>
      <c r="Q20" s="25">
        <v>8000</v>
      </c>
      <c r="R20" s="25">
        <v>800</v>
      </c>
      <c r="S20" s="25">
        <v>0</v>
      </c>
      <c r="T20" s="25">
        <v>8022.24</v>
      </c>
      <c r="U20" s="25">
        <v>7500</v>
      </c>
      <c r="V20" s="25">
        <v>16408</v>
      </c>
      <c r="W20" s="25">
        <v>13370.4</v>
      </c>
      <c r="X20" s="25">
        <v>7500</v>
      </c>
      <c r="Y20" s="25">
        <f t="shared" si="6"/>
        <v>64177.919999999998</v>
      </c>
      <c r="Z20" s="25">
        <v>0</v>
      </c>
      <c r="AA20" s="25">
        <v>0</v>
      </c>
      <c r="AB20" s="25"/>
      <c r="AC20" s="25">
        <v>0</v>
      </c>
      <c r="AD20" s="25"/>
      <c r="AE20" s="25"/>
      <c r="AF20" s="25">
        <v>0</v>
      </c>
      <c r="AG20" s="25"/>
      <c r="AH20" s="25">
        <v>64177.919999999998</v>
      </c>
      <c r="AI20" s="25">
        <v>0</v>
      </c>
      <c r="AJ20" s="25">
        <v>0</v>
      </c>
      <c r="AK20" s="25">
        <v>780000</v>
      </c>
      <c r="AL20" s="29"/>
      <c r="AM20" s="29"/>
      <c r="AN20" s="29"/>
      <c r="AO20" s="29"/>
      <c r="AP20" s="29"/>
      <c r="AQ20" s="29"/>
    </row>
    <row r="21" spans="1:43" s="5" customFormat="1" ht="18" customHeight="1">
      <c r="A21" s="17" t="s">
        <v>52</v>
      </c>
      <c r="B21" s="16">
        <f t="shared" si="4"/>
        <v>971417.97</v>
      </c>
      <c r="C21" s="16">
        <f t="shared" si="7"/>
        <v>342384.81</v>
      </c>
      <c r="D21" s="16">
        <v>156066</v>
      </c>
      <c r="E21" s="16">
        <v>73860</v>
      </c>
      <c r="F21" s="16">
        <v>12261</v>
      </c>
      <c r="G21" s="18"/>
      <c r="H21" s="16">
        <v>94449.66</v>
      </c>
      <c r="I21" s="16">
        <v>5748.15</v>
      </c>
      <c r="J21" s="16">
        <v>0</v>
      </c>
      <c r="K21" s="16">
        <f t="shared" si="5"/>
        <v>101442.04</v>
      </c>
      <c r="L21" s="25">
        <v>5500</v>
      </c>
      <c r="M21" s="25">
        <v>3210</v>
      </c>
      <c r="N21" s="25">
        <v>12180</v>
      </c>
      <c r="O21" s="25">
        <v>7200</v>
      </c>
      <c r="P21" s="25">
        <v>38280</v>
      </c>
      <c r="Q21" s="25">
        <v>9000</v>
      </c>
      <c r="R21" s="25">
        <v>300</v>
      </c>
      <c r="S21" s="25">
        <v>0</v>
      </c>
      <c r="T21" s="25">
        <v>3448.89</v>
      </c>
      <c r="U21" s="25">
        <v>4000</v>
      </c>
      <c r="V21" s="25">
        <v>8575</v>
      </c>
      <c r="W21" s="25">
        <v>5748.15</v>
      </c>
      <c r="X21" s="25">
        <v>4000</v>
      </c>
      <c r="Y21" s="25">
        <f t="shared" si="6"/>
        <v>27591.119999999999</v>
      </c>
      <c r="Z21" s="25">
        <v>0</v>
      </c>
      <c r="AA21" s="25">
        <v>0</v>
      </c>
      <c r="AB21" s="25"/>
      <c r="AC21" s="25">
        <v>0</v>
      </c>
      <c r="AD21" s="25"/>
      <c r="AE21" s="25"/>
      <c r="AF21" s="25">
        <v>0</v>
      </c>
      <c r="AG21" s="25"/>
      <c r="AH21" s="25">
        <v>27591.119999999999</v>
      </c>
      <c r="AI21" s="25">
        <v>0</v>
      </c>
      <c r="AJ21" s="25">
        <v>0</v>
      </c>
      <c r="AK21" s="25">
        <v>500000</v>
      </c>
      <c r="AL21" s="29"/>
      <c r="AM21" s="29"/>
      <c r="AN21" s="29"/>
      <c r="AO21" s="29"/>
      <c r="AP21" s="29"/>
      <c r="AQ21" s="29"/>
    </row>
    <row r="22" spans="1:43" s="5" customFormat="1" ht="18" customHeight="1">
      <c r="A22" s="17" t="s">
        <v>53</v>
      </c>
      <c r="B22" s="16">
        <f t="shared" si="4"/>
        <v>186489.05</v>
      </c>
      <c r="C22" s="16">
        <f t="shared" si="7"/>
        <v>95193.65</v>
      </c>
      <c r="D22" s="16">
        <v>42258</v>
      </c>
      <c r="E22" s="16">
        <v>21732</v>
      </c>
      <c r="F22" s="16">
        <v>3308</v>
      </c>
      <c r="G22" s="18"/>
      <c r="H22" s="16">
        <v>26295.9</v>
      </c>
      <c r="I22" s="16">
        <v>1599.75</v>
      </c>
      <c r="J22" s="16">
        <v>0</v>
      </c>
      <c r="K22" s="16">
        <f t="shared" si="5"/>
        <v>33616.6</v>
      </c>
      <c r="L22" s="25">
        <v>3500</v>
      </c>
      <c r="M22" s="25">
        <v>1070</v>
      </c>
      <c r="N22" s="25">
        <v>3820</v>
      </c>
      <c r="O22" s="25">
        <v>4800</v>
      </c>
      <c r="P22" s="25">
        <v>10440</v>
      </c>
      <c r="Q22" s="25">
        <v>1000</v>
      </c>
      <c r="R22" s="25">
        <v>100</v>
      </c>
      <c r="S22" s="25">
        <v>0</v>
      </c>
      <c r="T22" s="25">
        <v>959.85</v>
      </c>
      <c r="U22" s="25">
        <v>2000</v>
      </c>
      <c r="V22" s="25">
        <v>2327</v>
      </c>
      <c r="W22" s="25">
        <v>1599.75</v>
      </c>
      <c r="X22" s="25">
        <v>2000</v>
      </c>
      <c r="Y22" s="25">
        <f t="shared" si="6"/>
        <v>7678.8</v>
      </c>
      <c r="Z22" s="25">
        <v>0</v>
      </c>
      <c r="AA22" s="25">
        <v>0</v>
      </c>
      <c r="AB22" s="25"/>
      <c r="AC22" s="25">
        <v>0</v>
      </c>
      <c r="AD22" s="25"/>
      <c r="AE22" s="25"/>
      <c r="AF22" s="25">
        <v>0</v>
      </c>
      <c r="AG22" s="25"/>
      <c r="AH22" s="25">
        <v>7678.8</v>
      </c>
      <c r="AI22" s="25">
        <v>0</v>
      </c>
      <c r="AJ22" s="25">
        <v>0</v>
      </c>
      <c r="AK22" s="25">
        <v>50000</v>
      </c>
      <c r="AL22" s="29"/>
      <c r="AM22" s="29"/>
      <c r="AN22" s="29"/>
      <c r="AO22" s="29"/>
      <c r="AP22" s="29"/>
      <c r="AQ22" s="29"/>
    </row>
    <row r="23" spans="1:43" s="5" customFormat="1" ht="18" customHeight="1">
      <c r="A23" s="17" t="s">
        <v>54</v>
      </c>
      <c r="B23" s="16">
        <f t="shared" si="4"/>
        <v>230203.18</v>
      </c>
      <c r="C23" s="16">
        <f t="shared" si="7"/>
        <v>92547.14</v>
      </c>
      <c r="D23" s="16">
        <v>40512</v>
      </c>
      <c r="E23" s="16">
        <v>21732</v>
      </c>
      <c r="F23" s="16">
        <v>3167</v>
      </c>
      <c r="G23" s="18"/>
      <c r="H23" s="16">
        <v>25580.04</v>
      </c>
      <c r="I23" s="16">
        <v>1556.1</v>
      </c>
      <c r="J23" s="16">
        <v>0</v>
      </c>
      <c r="K23" s="16">
        <f t="shared" si="5"/>
        <v>30186.76</v>
      </c>
      <c r="L23" s="25">
        <v>3500</v>
      </c>
      <c r="M23" s="25">
        <v>1070</v>
      </c>
      <c r="N23" s="25">
        <v>2860</v>
      </c>
      <c r="O23" s="25">
        <v>2400</v>
      </c>
      <c r="P23" s="25">
        <v>10440</v>
      </c>
      <c r="Q23" s="25">
        <v>1000</v>
      </c>
      <c r="R23" s="25">
        <v>100</v>
      </c>
      <c r="S23" s="25">
        <v>0</v>
      </c>
      <c r="T23" s="25">
        <v>933.66</v>
      </c>
      <c r="U23" s="25">
        <v>2000</v>
      </c>
      <c r="V23" s="25">
        <v>2327</v>
      </c>
      <c r="W23" s="25">
        <v>1556.1</v>
      </c>
      <c r="X23" s="25">
        <v>2000</v>
      </c>
      <c r="Y23" s="25">
        <f t="shared" si="6"/>
        <v>7469.28</v>
      </c>
      <c r="Z23" s="25">
        <v>0</v>
      </c>
      <c r="AA23" s="25">
        <v>0</v>
      </c>
      <c r="AB23" s="25"/>
      <c r="AC23" s="25">
        <v>0</v>
      </c>
      <c r="AD23" s="25"/>
      <c r="AE23" s="25"/>
      <c r="AF23" s="25">
        <v>0</v>
      </c>
      <c r="AG23" s="25"/>
      <c r="AH23" s="25">
        <v>7469.28</v>
      </c>
      <c r="AI23" s="25">
        <v>0</v>
      </c>
      <c r="AJ23" s="25">
        <v>0</v>
      </c>
      <c r="AK23" s="25">
        <v>100000</v>
      </c>
      <c r="AL23" s="29"/>
      <c r="AM23" s="29"/>
      <c r="AN23" s="29"/>
      <c r="AO23" s="29"/>
      <c r="AP23" s="29"/>
      <c r="AQ23" s="29"/>
    </row>
    <row r="24" spans="1:43" s="5" customFormat="1" ht="18" customHeight="1">
      <c r="A24" s="17" t="s">
        <v>55</v>
      </c>
      <c r="B24" s="16">
        <f t="shared" si="4"/>
        <v>352183.68</v>
      </c>
      <c r="C24" s="16">
        <f t="shared" si="7"/>
        <v>260929.26</v>
      </c>
      <c r="D24" s="16">
        <v>122868</v>
      </c>
      <c r="E24" s="16">
        <v>52128</v>
      </c>
      <c r="F24" s="16">
        <v>9690</v>
      </c>
      <c r="G24" s="18"/>
      <c r="H24" s="16">
        <v>71868.36</v>
      </c>
      <c r="I24" s="16">
        <v>4374.8999999999996</v>
      </c>
      <c r="J24" s="16">
        <v>0</v>
      </c>
      <c r="K24" s="16">
        <f t="shared" si="5"/>
        <v>70254.899999999994</v>
      </c>
      <c r="L24" s="25">
        <v>0</v>
      </c>
      <c r="M24" s="25">
        <v>0</v>
      </c>
      <c r="N24" s="25">
        <v>7440</v>
      </c>
      <c r="O24" s="25">
        <v>5760</v>
      </c>
      <c r="P24" s="25">
        <v>27840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4840</v>
      </c>
      <c r="W24" s="25">
        <v>4374.8999999999996</v>
      </c>
      <c r="X24" s="25">
        <v>20000</v>
      </c>
      <c r="Y24" s="25">
        <f t="shared" si="6"/>
        <v>20999.52</v>
      </c>
      <c r="Z24" s="25">
        <v>0</v>
      </c>
      <c r="AA24" s="25">
        <v>0</v>
      </c>
      <c r="AB24" s="25"/>
      <c r="AC24" s="25">
        <v>0</v>
      </c>
      <c r="AD24" s="25"/>
      <c r="AE24" s="25"/>
      <c r="AF24" s="25">
        <v>0</v>
      </c>
      <c r="AG24" s="25"/>
      <c r="AH24" s="25">
        <v>20999.52</v>
      </c>
      <c r="AI24" s="25">
        <v>0</v>
      </c>
      <c r="AJ24" s="25">
        <v>0</v>
      </c>
      <c r="AK24" s="18"/>
      <c r="AL24" s="29"/>
      <c r="AM24" s="29"/>
      <c r="AN24" s="29"/>
      <c r="AO24" s="29"/>
      <c r="AP24" s="29"/>
      <c r="AQ24" s="29"/>
    </row>
    <row r="25" spans="1:43" s="5" customFormat="1" ht="18" customHeight="1">
      <c r="A25" s="17" t="s">
        <v>56</v>
      </c>
      <c r="B25" s="16">
        <f t="shared" si="4"/>
        <v>653670.54</v>
      </c>
      <c r="C25" s="16">
        <f t="shared" si="7"/>
        <v>156288.18</v>
      </c>
      <c r="D25" s="16">
        <v>62832</v>
      </c>
      <c r="E25" s="16">
        <v>45996</v>
      </c>
      <c r="F25" s="16">
        <v>0</v>
      </c>
      <c r="G25" s="18"/>
      <c r="H25" s="16">
        <v>44739.48</v>
      </c>
      <c r="I25" s="16">
        <v>2720.7</v>
      </c>
      <c r="J25" s="16">
        <v>0</v>
      </c>
      <c r="K25" s="16">
        <f t="shared" si="5"/>
        <v>35623</v>
      </c>
      <c r="L25" s="25">
        <v>2400</v>
      </c>
      <c r="M25" s="25">
        <v>2140</v>
      </c>
      <c r="N25" s="25">
        <v>1880</v>
      </c>
      <c r="O25" s="25">
        <v>4800</v>
      </c>
      <c r="P25" s="25">
        <v>5280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3923</v>
      </c>
      <c r="W25" s="25">
        <v>0</v>
      </c>
      <c r="X25" s="25">
        <v>15200</v>
      </c>
      <c r="Y25" s="25">
        <f t="shared" si="6"/>
        <v>33059.360000000001</v>
      </c>
      <c r="Z25" s="25">
        <v>0</v>
      </c>
      <c r="AA25" s="25">
        <v>0</v>
      </c>
      <c r="AB25" s="25"/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25">
        <v>13059.36</v>
      </c>
      <c r="AI25" s="25">
        <v>0</v>
      </c>
      <c r="AJ25" s="25">
        <v>20000</v>
      </c>
      <c r="AK25" s="25">
        <f>140000+288700</f>
        <v>428700</v>
      </c>
      <c r="AL25" s="29"/>
      <c r="AM25" s="29"/>
      <c r="AN25" s="29"/>
      <c r="AO25" s="29"/>
      <c r="AP25" s="29"/>
      <c r="AQ25" s="29"/>
    </row>
    <row r="26" spans="1:43" s="5" customFormat="1" ht="18" customHeight="1">
      <c r="A26" s="17" t="s">
        <v>57</v>
      </c>
      <c r="B26" s="16">
        <f t="shared" si="4"/>
        <v>16712539.73</v>
      </c>
      <c r="C26" s="16">
        <f t="shared" si="7"/>
        <v>1766393.53</v>
      </c>
      <c r="D26" s="16">
        <v>504142</v>
      </c>
      <c r="E26" s="16">
        <v>247296</v>
      </c>
      <c r="F26" s="16">
        <v>25227</v>
      </c>
      <c r="G26" s="18"/>
      <c r="H26" s="16">
        <v>308749.58</v>
      </c>
      <c r="I26" s="16">
        <v>18785.95</v>
      </c>
      <c r="J26" s="16">
        <v>662193</v>
      </c>
      <c r="K26" s="16">
        <f t="shared" si="5"/>
        <v>1439997.52</v>
      </c>
      <c r="L26" s="25">
        <v>13000</v>
      </c>
      <c r="M26" s="25">
        <v>10700</v>
      </c>
      <c r="N26" s="25">
        <v>24860</v>
      </c>
      <c r="O26" s="25">
        <v>26400</v>
      </c>
      <c r="P26" s="25">
        <v>868720</v>
      </c>
      <c r="Q26" s="25">
        <v>14000</v>
      </c>
      <c r="R26" s="25">
        <v>21000</v>
      </c>
      <c r="S26" s="25">
        <v>0</v>
      </c>
      <c r="T26" s="25">
        <v>11271.57</v>
      </c>
      <c r="U26" s="25">
        <v>12500</v>
      </c>
      <c r="V26" s="25">
        <v>27460</v>
      </c>
      <c r="W26" s="25">
        <v>18785.95</v>
      </c>
      <c r="X26" s="25">
        <v>391300</v>
      </c>
      <c r="Y26" s="25">
        <f t="shared" si="6"/>
        <v>1236148.68</v>
      </c>
      <c r="Z26" s="25">
        <v>0</v>
      </c>
      <c r="AA26" s="25">
        <v>0</v>
      </c>
      <c r="AB26" s="25"/>
      <c r="AC26" s="25">
        <v>15480</v>
      </c>
      <c r="AD26" s="25">
        <v>0</v>
      </c>
      <c r="AE26" s="25"/>
      <c r="AF26" s="25">
        <v>1130496.1200000001</v>
      </c>
      <c r="AG26" s="25"/>
      <c r="AH26" s="25">
        <v>90172.56</v>
      </c>
      <c r="AI26" s="25">
        <v>0</v>
      </c>
      <c r="AJ26" s="25">
        <v>0</v>
      </c>
      <c r="AK26" s="25">
        <f>270000+12000000</f>
        <v>12270000</v>
      </c>
      <c r="AL26" s="29"/>
      <c r="AM26" s="29"/>
      <c r="AN26" s="29"/>
      <c r="AO26" s="29"/>
      <c r="AP26" s="29"/>
      <c r="AQ26" s="29"/>
    </row>
    <row r="27" spans="1:43" s="5" customFormat="1" ht="18" customHeight="1">
      <c r="A27" s="17" t="s">
        <v>58</v>
      </c>
      <c r="B27" s="16">
        <f t="shared" si="4"/>
        <v>2326909.63</v>
      </c>
      <c r="C27" s="16">
        <f t="shared" si="7"/>
        <v>194688.33</v>
      </c>
      <c r="D27" s="16">
        <v>88086</v>
      </c>
      <c r="E27" s="16">
        <v>44832</v>
      </c>
      <c r="F27" s="16">
        <v>3831</v>
      </c>
      <c r="G27" s="18"/>
      <c r="H27" s="16">
        <v>54616.38</v>
      </c>
      <c r="I27" s="16">
        <v>3322.95</v>
      </c>
      <c r="J27" s="16">
        <v>0</v>
      </c>
      <c r="K27" s="16">
        <f t="shared" si="5"/>
        <v>107887.72</v>
      </c>
      <c r="L27" s="25">
        <v>4000</v>
      </c>
      <c r="M27" s="25">
        <v>2140</v>
      </c>
      <c r="N27" s="25">
        <v>3800</v>
      </c>
      <c r="O27" s="25">
        <v>4800</v>
      </c>
      <c r="P27" s="25">
        <v>13080</v>
      </c>
      <c r="Q27" s="25">
        <v>2000</v>
      </c>
      <c r="R27" s="25">
        <v>200</v>
      </c>
      <c r="S27" s="25">
        <v>0</v>
      </c>
      <c r="T27" s="25">
        <v>1993.77</v>
      </c>
      <c r="U27" s="25">
        <v>7500</v>
      </c>
      <c r="V27" s="25">
        <v>7551</v>
      </c>
      <c r="W27" s="25">
        <v>3322.95</v>
      </c>
      <c r="X27" s="25">
        <v>57500</v>
      </c>
      <c r="Y27" s="25">
        <f t="shared" si="6"/>
        <v>1024333.58</v>
      </c>
      <c r="Z27" s="25">
        <v>766217.54</v>
      </c>
      <c r="AA27" s="25">
        <v>0</v>
      </c>
      <c r="AB27" s="25"/>
      <c r="AC27" s="25">
        <v>6552</v>
      </c>
      <c r="AD27" s="25">
        <v>0</v>
      </c>
      <c r="AE27" s="25"/>
      <c r="AF27" s="25">
        <v>235613.88</v>
      </c>
      <c r="AG27" s="25"/>
      <c r="AH27" s="25">
        <v>15950.16</v>
      </c>
      <c r="AI27" s="25">
        <v>0</v>
      </c>
      <c r="AJ27" s="25">
        <v>0</v>
      </c>
      <c r="AK27" s="25">
        <v>1000000</v>
      </c>
      <c r="AL27" s="29"/>
      <c r="AM27" s="29"/>
      <c r="AN27" s="29"/>
      <c r="AO27" s="29"/>
      <c r="AP27" s="29"/>
      <c r="AQ27" s="29"/>
    </row>
    <row r="28" spans="1:43" s="5" customFormat="1" ht="18" customHeight="1">
      <c r="A28" s="17" t="s">
        <v>59</v>
      </c>
      <c r="B28" s="16">
        <f t="shared" si="4"/>
        <v>2292431.94</v>
      </c>
      <c r="C28" s="16">
        <f t="shared" si="7"/>
        <v>1459102.62</v>
      </c>
      <c r="D28" s="16">
        <v>628284</v>
      </c>
      <c r="E28" s="16">
        <v>361368</v>
      </c>
      <c r="F28" s="16">
        <v>19944</v>
      </c>
      <c r="G28" s="18"/>
      <c r="H28" s="16">
        <v>406717.32</v>
      </c>
      <c r="I28" s="16">
        <v>24741.3</v>
      </c>
      <c r="J28" s="16">
        <v>18048</v>
      </c>
      <c r="K28" s="16">
        <f t="shared" si="5"/>
        <v>314571.08</v>
      </c>
      <c r="L28" s="25">
        <v>19200</v>
      </c>
      <c r="M28" s="25">
        <v>17120</v>
      </c>
      <c r="N28" s="25">
        <v>26560</v>
      </c>
      <c r="O28" s="25">
        <v>38400</v>
      </c>
      <c r="P28" s="25">
        <v>83040</v>
      </c>
      <c r="Q28" s="25">
        <v>16000</v>
      </c>
      <c r="R28" s="25">
        <v>1600</v>
      </c>
      <c r="S28" s="25">
        <v>0</v>
      </c>
      <c r="T28" s="25">
        <v>14844.78</v>
      </c>
      <c r="U28" s="25">
        <v>17500</v>
      </c>
      <c r="V28" s="25">
        <v>38065</v>
      </c>
      <c r="W28" s="25">
        <v>24741.3</v>
      </c>
      <c r="X28" s="25">
        <v>17500</v>
      </c>
      <c r="Y28" s="25">
        <f t="shared" si="6"/>
        <v>118758.24</v>
      </c>
      <c r="Z28" s="25">
        <v>0</v>
      </c>
      <c r="AA28" s="25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118758.24</v>
      </c>
      <c r="AI28" s="25">
        <v>0</v>
      </c>
      <c r="AJ28" s="25">
        <v>0</v>
      </c>
      <c r="AK28" s="25">
        <v>400000</v>
      </c>
      <c r="AL28" s="29"/>
      <c r="AM28" s="29"/>
      <c r="AN28" s="29"/>
      <c r="AO28" s="29"/>
      <c r="AP28" s="29"/>
      <c r="AQ28" s="29"/>
    </row>
    <row r="29" spans="1:43" s="5" customFormat="1" ht="18" customHeight="1">
      <c r="A29" s="17" t="s">
        <v>60</v>
      </c>
      <c r="B29" s="16">
        <f t="shared" si="4"/>
        <v>1052788.1499999999</v>
      </c>
      <c r="C29" s="16">
        <f t="shared" si="7"/>
        <v>773069.95</v>
      </c>
      <c r="D29" s="16">
        <v>347850</v>
      </c>
      <c r="E29" s="16">
        <v>182520</v>
      </c>
      <c r="F29" s="16">
        <v>11509</v>
      </c>
      <c r="G29" s="16"/>
      <c r="H29" s="16">
        <v>217931.7</v>
      </c>
      <c r="I29" s="16">
        <v>13259.25</v>
      </c>
      <c r="J29" s="16">
        <v>0</v>
      </c>
      <c r="K29" s="16">
        <f t="shared" si="5"/>
        <v>166073.79999999999</v>
      </c>
      <c r="L29" s="25">
        <v>9600</v>
      </c>
      <c r="M29" s="25">
        <v>8560</v>
      </c>
      <c r="N29" s="25">
        <v>13280</v>
      </c>
      <c r="O29" s="25">
        <v>21600</v>
      </c>
      <c r="P29" s="25">
        <v>43320</v>
      </c>
      <c r="Q29" s="25">
        <v>8000</v>
      </c>
      <c r="R29" s="25">
        <v>800</v>
      </c>
      <c r="S29" s="25">
        <v>1600</v>
      </c>
      <c r="T29" s="25">
        <v>7955.55</v>
      </c>
      <c r="U29" s="25">
        <v>9000</v>
      </c>
      <c r="V29" s="25">
        <v>20099</v>
      </c>
      <c r="W29" s="25">
        <v>13259.25</v>
      </c>
      <c r="X29" s="25">
        <v>9000</v>
      </c>
      <c r="Y29" s="25">
        <f t="shared" si="6"/>
        <v>63644.4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25">
        <v>63644.4</v>
      </c>
      <c r="AI29" s="25">
        <v>0</v>
      </c>
      <c r="AJ29" s="25">
        <v>0</v>
      </c>
      <c r="AK29" s="25">
        <v>50000</v>
      </c>
      <c r="AL29" s="29"/>
      <c r="AM29" s="29"/>
      <c r="AN29" s="29"/>
      <c r="AO29" s="29"/>
      <c r="AP29" s="29"/>
      <c r="AQ29" s="29"/>
    </row>
    <row r="30" spans="1:43" s="6" customFormat="1" ht="18" customHeight="1">
      <c r="A30" s="17" t="s">
        <v>61</v>
      </c>
      <c r="B30" s="16">
        <f t="shared" si="4"/>
        <v>48071678.210000001</v>
      </c>
      <c r="C30" s="16">
        <f t="shared" ref="C30:C46" si="8">D30+E30+F30+G30+H30+I30+J30</f>
        <v>540256.32999999996</v>
      </c>
      <c r="D30" s="16">
        <v>256278</v>
      </c>
      <c r="E30" s="19"/>
      <c r="F30" s="16">
        <v>7342</v>
      </c>
      <c r="G30" s="16">
        <v>114840</v>
      </c>
      <c r="H30" s="16">
        <v>152518.38</v>
      </c>
      <c r="I30" s="16">
        <v>9277.9500000000007</v>
      </c>
      <c r="J30" s="16">
        <v>0</v>
      </c>
      <c r="K30" s="16">
        <f t="shared" si="5"/>
        <v>122530.72</v>
      </c>
      <c r="L30" s="25">
        <v>7200</v>
      </c>
      <c r="M30" s="25">
        <v>6420</v>
      </c>
      <c r="N30" s="25">
        <v>8760</v>
      </c>
      <c r="O30" s="25">
        <v>14400</v>
      </c>
      <c r="P30" s="25">
        <v>30240</v>
      </c>
      <c r="Q30" s="25">
        <v>6000</v>
      </c>
      <c r="R30" s="25">
        <v>600</v>
      </c>
      <c r="S30" s="25">
        <v>0</v>
      </c>
      <c r="T30" s="25">
        <v>5566.77</v>
      </c>
      <c r="U30" s="25">
        <v>10000</v>
      </c>
      <c r="V30" s="25">
        <v>14066</v>
      </c>
      <c r="W30" s="25">
        <v>9277.9500000000007</v>
      </c>
      <c r="X30" s="25">
        <v>10000</v>
      </c>
      <c r="Y30" s="25">
        <f t="shared" si="6"/>
        <v>44534.16</v>
      </c>
      <c r="Z30" s="25">
        <v>0</v>
      </c>
      <c r="AA30" s="25">
        <v>0</v>
      </c>
      <c r="AB30" s="25">
        <v>0</v>
      </c>
      <c r="AC30" s="25">
        <v>0</v>
      </c>
      <c r="AD30" s="25">
        <v>0</v>
      </c>
      <c r="AE30" s="25">
        <v>0</v>
      </c>
      <c r="AF30" s="25">
        <v>0</v>
      </c>
      <c r="AG30" s="25">
        <v>0</v>
      </c>
      <c r="AH30" s="25">
        <v>44534.16</v>
      </c>
      <c r="AI30" s="25">
        <v>0</v>
      </c>
      <c r="AJ30" s="25">
        <v>0</v>
      </c>
      <c r="AK30" s="25">
        <f>50000+47314357</f>
        <v>47364357</v>
      </c>
      <c r="AL30" s="30"/>
      <c r="AM30" s="30"/>
      <c r="AN30" s="30"/>
      <c r="AO30" s="30"/>
      <c r="AP30" s="30"/>
      <c r="AQ30" s="30"/>
    </row>
    <row r="31" spans="1:43" s="6" customFormat="1" ht="18" customHeight="1">
      <c r="A31" s="17" t="s">
        <v>62</v>
      </c>
      <c r="B31" s="16">
        <f t="shared" si="4"/>
        <v>1728171.6132</v>
      </c>
      <c r="C31" s="16">
        <f t="shared" si="8"/>
        <v>1359848.412</v>
      </c>
      <c r="D31" s="16">
        <v>649903.19999999995</v>
      </c>
      <c r="E31" s="19"/>
      <c r="F31" s="16">
        <v>0</v>
      </c>
      <c r="G31" s="16">
        <v>297672</v>
      </c>
      <c r="H31" s="16">
        <v>388613.83199999999</v>
      </c>
      <c r="I31" s="16">
        <v>23659.38</v>
      </c>
      <c r="J31" s="16">
        <v>0</v>
      </c>
      <c r="K31" s="16">
        <f t="shared" si="5"/>
        <v>154543.008</v>
      </c>
      <c r="L31" s="25">
        <v>12000</v>
      </c>
      <c r="M31" s="25">
        <v>10700</v>
      </c>
      <c r="N31" s="25">
        <v>9400</v>
      </c>
      <c r="O31" s="25">
        <v>27840</v>
      </c>
      <c r="P31" s="25">
        <v>26400</v>
      </c>
      <c r="Q31" s="25">
        <v>10000</v>
      </c>
      <c r="R31" s="25">
        <v>0</v>
      </c>
      <c r="S31" s="25">
        <v>0</v>
      </c>
      <c r="T31" s="25">
        <v>14195.628000000001</v>
      </c>
      <c r="U31" s="25">
        <v>0</v>
      </c>
      <c r="V31" s="25">
        <v>20348</v>
      </c>
      <c r="W31" s="25">
        <v>23659.38</v>
      </c>
      <c r="X31" s="25">
        <v>0</v>
      </c>
      <c r="Y31" s="25">
        <f t="shared" si="6"/>
        <v>168780.19320000001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55215.169199999997</v>
      </c>
      <c r="AG31" s="25">
        <v>0</v>
      </c>
      <c r="AH31" s="25">
        <v>113565.024</v>
      </c>
      <c r="AI31" s="25">
        <v>0</v>
      </c>
      <c r="AJ31" s="25">
        <v>0</v>
      </c>
      <c r="AK31" s="25">
        <v>45000</v>
      </c>
      <c r="AL31" s="30"/>
      <c r="AM31" s="30"/>
      <c r="AN31" s="30"/>
      <c r="AO31" s="30"/>
      <c r="AP31" s="30"/>
      <c r="AQ31" s="30"/>
    </row>
    <row r="32" spans="1:43" s="6" customFormat="1" ht="18" customHeight="1">
      <c r="A32" s="17" t="s">
        <v>63</v>
      </c>
      <c r="B32" s="16">
        <f t="shared" si="4"/>
        <v>16883348.920000002</v>
      </c>
      <c r="C32" s="16">
        <f t="shared" si="8"/>
        <v>14027213.6</v>
      </c>
      <c r="D32" s="16">
        <v>6439284</v>
      </c>
      <c r="E32" s="19"/>
      <c r="F32" s="16">
        <v>0</v>
      </c>
      <c r="G32" s="16">
        <v>3320892</v>
      </c>
      <c r="H32" s="16">
        <v>4003413.6</v>
      </c>
      <c r="I32" s="16">
        <v>243624</v>
      </c>
      <c r="J32" s="16">
        <v>20000</v>
      </c>
      <c r="K32" s="16">
        <f t="shared" si="5"/>
        <v>1147388</v>
      </c>
      <c r="L32" s="25">
        <v>278424</v>
      </c>
      <c r="M32" s="25">
        <v>0</v>
      </c>
      <c r="N32" s="25">
        <v>0</v>
      </c>
      <c r="O32" s="25">
        <v>320640</v>
      </c>
      <c r="P32" s="25">
        <v>351120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197204</v>
      </c>
      <c r="W32" s="25">
        <v>0</v>
      </c>
      <c r="X32" s="25">
        <v>0</v>
      </c>
      <c r="Y32" s="25">
        <f t="shared" si="6"/>
        <v>1708747.32</v>
      </c>
      <c r="Z32" s="25">
        <v>0</v>
      </c>
      <c r="AA32" s="25">
        <v>0</v>
      </c>
      <c r="AB32" s="25">
        <v>0</v>
      </c>
      <c r="AC32" s="25">
        <v>32760</v>
      </c>
      <c r="AD32" s="25">
        <v>0</v>
      </c>
      <c r="AE32" s="25">
        <v>0</v>
      </c>
      <c r="AF32" s="25">
        <v>506592.12</v>
      </c>
      <c r="AG32" s="25">
        <v>0</v>
      </c>
      <c r="AH32" s="25">
        <v>1169395.2</v>
      </c>
      <c r="AI32" s="25">
        <v>0</v>
      </c>
      <c r="AJ32" s="25">
        <v>0</v>
      </c>
      <c r="AK32" s="25"/>
      <c r="AL32" s="31"/>
      <c r="AM32" s="31"/>
      <c r="AN32" s="31"/>
      <c r="AO32" s="31"/>
      <c r="AP32" s="30"/>
      <c r="AQ32" s="30"/>
    </row>
    <row r="33" spans="1:43" s="6" customFormat="1" ht="18" customHeight="1">
      <c r="A33" s="17" t="s">
        <v>64</v>
      </c>
      <c r="B33" s="16">
        <f t="shared" si="4"/>
        <v>8652280.0749999993</v>
      </c>
      <c r="C33" s="16">
        <f t="shared" si="8"/>
        <v>6914433.0750000002</v>
      </c>
      <c r="D33" s="16">
        <v>3215241</v>
      </c>
      <c r="E33" s="19"/>
      <c r="F33" s="16">
        <v>0</v>
      </c>
      <c r="G33" s="16">
        <v>1603608</v>
      </c>
      <c r="H33" s="16">
        <v>1975365.45</v>
      </c>
      <c r="I33" s="16">
        <v>120218.625</v>
      </c>
      <c r="J33" s="16">
        <v>0</v>
      </c>
      <c r="K33" s="16">
        <f t="shared" si="5"/>
        <v>519413</v>
      </c>
      <c r="L33" s="25">
        <v>103824</v>
      </c>
      <c r="M33" s="25">
        <v>0</v>
      </c>
      <c r="N33" s="25">
        <v>0</v>
      </c>
      <c r="O33" s="25">
        <v>153120</v>
      </c>
      <c r="P33" s="25">
        <v>166320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96149</v>
      </c>
      <c r="W33" s="25">
        <v>0</v>
      </c>
      <c r="X33" s="25">
        <v>0</v>
      </c>
      <c r="Y33" s="25">
        <f t="shared" si="6"/>
        <v>1218434</v>
      </c>
      <c r="Z33" s="25">
        <v>99348.2</v>
      </c>
      <c r="AA33" s="25">
        <v>0</v>
      </c>
      <c r="AB33" s="25">
        <v>0</v>
      </c>
      <c r="AC33" s="25">
        <v>0</v>
      </c>
      <c r="AD33" s="25">
        <v>0</v>
      </c>
      <c r="AE33" s="25">
        <v>0</v>
      </c>
      <c r="AF33" s="25">
        <v>542036.4</v>
      </c>
      <c r="AG33" s="25">
        <v>0</v>
      </c>
      <c r="AH33" s="25">
        <v>577049.4</v>
      </c>
      <c r="AI33" s="25">
        <v>0</v>
      </c>
      <c r="AJ33" s="25">
        <v>0</v>
      </c>
      <c r="AK33" s="25"/>
      <c r="AL33" s="31"/>
      <c r="AM33" s="31"/>
      <c r="AN33" s="31"/>
      <c r="AO33" s="31"/>
      <c r="AP33" s="30"/>
      <c r="AQ33" s="30"/>
    </row>
    <row r="34" spans="1:43" s="6" customFormat="1" ht="18" customHeight="1">
      <c r="A34" s="17" t="s">
        <v>65</v>
      </c>
      <c r="B34" s="16">
        <f t="shared" si="4"/>
        <v>5749264.8459999999</v>
      </c>
      <c r="C34" s="16">
        <f t="shared" si="8"/>
        <v>4501852.2620000001</v>
      </c>
      <c r="D34" s="16">
        <v>1988449.2</v>
      </c>
      <c r="E34" s="19"/>
      <c r="F34" s="16">
        <v>0</v>
      </c>
      <c r="G34" s="16">
        <v>1133928</v>
      </c>
      <c r="H34" s="16">
        <v>1281502.932</v>
      </c>
      <c r="I34" s="16">
        <v>77972.13</v>
      </c>
      <c r="J34" s="16">
        <v>20000</v>
      </c>
      <c r="K34" s="16">
        <f t="shared" si="5"/>
        <v>470096</v>
      </c>
      <c r="L34" s="25">
        <v>170064</v>
      </c>
      <c r="M34" s="25">
        <v>0</v>
      </c>
      <c r="N34" s="25">
        <v>0</v>
      </c>
      <c r="O34" s="25">
        <v>113760</v>
      </c>
      <c r="P34" s="25">
        <v>121440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64832</v>
      </c>
      <c r="W34" s="25">
        <v>0</v>
      </c>
      <c r="X34" s="25">
        <v>0</v>
      </c>
      <c r="Y34" s="25">
        <f t="shared" si="6"/>
        <v>777316.58400000003</v>
      </c>
      <c r="Z34" s="25">
        <v>0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  <c r="AF34" s="25">
        <v>403050.36</v>
      </c>
      <c r="AG34" s="25">
        <v>0</v>
      </c>
      <c r="AH34" s="25">
        <v>374266.22399999999</v>
      </c>
      <c r="AI34" s="25">
        <v>0</v>
      </c>
      <c r="AJ34" s="25">
        <v>0</v>
      </c>
      <c r="AK34" s="25"/>
      <c r="AL34" s="31"/>
      <c r="AM34" s="31"/>
      <c r="AN34" s="31"/>
      <c r="AO34" s="31"/>
      <c r="AP34" s="30"/>
      <c r="AQ34" s="30"/>
    </row>
    <row r="35" spans="1:43" s="6" customFormat="1" ht="18" customHeight="1">
      <c r="A35" s="17" t="s">
        <v>66</v>
      </c>
      <c r="B35" s="16">
        <f t="shared" si="4"/>
        <v>5097561.4670000002</v>
      </c>
      <c r="C35" s="16">
        <f t="shared" si="8"/>
        <v>4039688.139</v>
      </c>
      <c r="D35" s="16">
        <v>1937051.4</v>
      </c>
      <c r="E35" s="19"/>
      <c r="F35" s="16">
        <v>0</v>
      </c>
      <c r="G35" s="16">
        <v>877812</v>
      </c>
      <c r="H35" s="16">
        <v>1154549.754</v>
      </c>
      <c r="I35" s="16">
        <v>70274.985000000001</v>
      </c>
      <c r="J35" s="16">
        <v>0</v>
      </c>
      <c r="K35" s="16">
        <f t="shared" si="5"/>
        <v>298412</v>
      </c>
      <c r="L35" s="25">
        <v>89352</v>
      </c>
      <c r="M35" s="25">
        <v>0</v>
      </c>
      <c r="N35" s="25">
        <v>0</v>
      </c>
      <c r="O35" s="25">
        <v>81600</v>
      </c>
      <c r="P35" s="25">
        <v>89760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37700</v>
      </c>
      <c r="W35" s="25">
        <v>0</v>
      </c>
      <c r="X35" s="25">
        <v>0</v>
      </c>
      <c r="Y35" s="25">
        <f t="shared" si="6"/>
        <v>759461.32799999998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0</v>
      </c>
      <c r="AF35" s="25">
        <v>422141.4</v>
      </c>
      <c r="AG35" s="25">
        <v>0</v>
      </c>
      <c r="AH35" s="25">
        <v>337319.92800000001</v>
      </c>
      <c r="AI35" s="25">
        <v>0</v>
      </c>
      <c r="AJ35" s="25">
        <v>0</v>
      </c>
      <c r="AK35" s="25"/>
      <c r="AL35" s="31"/>
      <c r="AM35" s="31"/>
      <c r="AN35" s="31"/>
      <c r="AO35" s="31"/>
      <c r="AP35" s="30"/>
      <c r="AQ35" s="30"/>
    </row>
    <row r="36" spans="1:43" s="6" customFormat="1" ht="18" customHeight="1">
      <c r="A36" s="17" t="s">
        <v>67</v>
      </c>
      <c r="B36" s="16">
        <f t="shared" si="4"/>
        <v>6817550.9349999996</v>
      </c>
      <c r="C36" s="16">
        <f t="shared" si="8"/>
        <v>5590571.7750000004</v>
      </c>
      <c r="D36" s="16">
        <v>2600805</v>
      </c>
      <c r="E36" s="19"/>
      <c r="F36" s="16">
        <v>0</v>
      </c>
      <c r="G36" s="16">
        <v>1294512</v>
      </c>
      <c r="H36" s="16">
        <v>1598005.65</v>
      </c>
      <c r="I36" s="16">
        <v>97249.125</v>
      </c>
      <c r="J36" s="16">
        <v>0</v>
      </c>
      <c r="K36" s="16">
        <f t="shared" si="5"/>
        <v>461581</v>
      </c>
      <c r="L36" s="25">
        <v>120240</v>
      </c>
      <c r="M36" s="25">
        <v>0</v>
      </c>
      <c r="N36" s="25">
        <v>0</v>
      </c>
      <c r="O36" s="25">
        <v>126240</v>
      </c>
      <c r="P36" s="25">
        <v>137280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77821</v>
      </c>
      <c r="W36" s="25">
        <v>0</v>
      </c>
      <c r="X36" s="25">
        <v>0</v>
      </c>
      <c r="Y36" s="25">
        <f t="shared" si="6"/>
        <v>765398.16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298602.36</v>
      </c>
      <c r="AG36" s="25">
        <v>0</v>
      </c>
      <c r="AH36" s="25">
        <v>466795.8</v>
      </c>
      <c r="AI36" s="25">
        <v>0</v>
      </c>
      <c r="AJ36" s="25">
        <v>0</v>
      </c>
      <c r="AK36" s="25"/>
      <c r="AL36" s="31"/>
      <c r="AM36" s="31"/>
      <c r="AN36" s="31"/>
      <c r="AO36" s="31"/>
      <c r="AP36" s="30"/>
      <c r="AQ36" s="30"/>
    </row>
    <row r="37" spans="1:43" s="6" customFormat="1" ht="18" customHeight="1">
      <c r="A37" s="17" t="s">
        <v>68</v>
      </c>
      <c r="B37" s="16">
        <f t="shared" si="4"/>
        <v>8936535.6600000001</v>
      </c>
      <c r="C37" s="16">
        <f t="shared" si="8"/>
        <v>7292458.46</v>
      </c>
      <c r="D37" s="16">
        <v>3371976</v>
      </c>
      <c r="E37" s="19"/>
      <c r="F37" s="16">
        <v>0</v>
      </c>
      <c r="G37" s="16">
        <v>1675524</v>
      </c>
      <c r="H37" s="16">
        <v>2069035.56</v>
      </c>
      <c r="I37" s="16">
        <v>125922.9</v>
      </c>
      <c r="J37" s="16">
        <v>50000</v>
      </c>
      <c r="K37" s="16">
        <f t="shared" si="5"/>
        <v>570046</v>
      </c>
      <c r="L37" s="25">
        <v>131400</v>
      </c>
      <c r="M37" s="25">
        <v>0</v>
      </c>
      <c r="N37" s="25">
        <v>0</v>
      </c>
      <c r="O37" s="25">
        <v>159840</v>
      </c>
      <c r="P37" s="25">
        <v>174240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104566</v>
      </c>
      <c r="W37" s="25">
        <v>0</v>
      </c>
      <c r="X37" s="25">
        <v>0</v>
      </c>
      <c r="Y37" s="25">
        <f t="shared" si="6"/>
        <v>1074031.2</v>
      </c>
      <c r="Z37" s="25">
        <v>0</v>
      </c>
      <c r="AA37" s="25">
        <v>0</v>
      </c>
      <c r="AB37" s="25">
        <v>0</v>
      </c>
      <c r="AC37" s="25">
        <v>39312</v>
      </c>
      <c r="AD37" s="25">
        <v>0</v>
      </c>
      <c r="AE37" s="25">
        <v>0</v>
      </c>
      <c r="AF37" s="25">
        <v>430289.28</v>
      </c>
      <c r="AG37" s="25">
        <v>0</v>
      </c>
      <c r="AH37" s="25">
        <v>604429.92000000004</v>
      </c>
      <c r="AI37" s="25">
        <v>0</v>
      </c>
      <c r="AJ37" s="25">
        <v>0</v>
      </c>
      <c r="AK37" s="25"/>
      <c r="AL37" s="31"/>
      <c r="AM37" s="31"/>
      <c r="AN37" s="31"/>
      <c r="AO37" s="31"/>
      <c r="AP37" s="30"/>
      <c r="AQ37" s="30"/>
    </row>
    <row r="38" spans="1:43" s="6" customFormat="1" ht="18" customHeight="1">
      <c r="A38" s="17" t="s">
        <v>69</v>
      </c>
      <c r="B38" s="16">
        <f t="shared" si="4"/>
        <v>14288145.287</v>
      </c>
      <c r="C38" s="16">
        <f t="shared" si="8"/>
        <v>11739774.858999999</v>
      </c>
      <c r="D38" s="16">
        <v>5392571.4000000004</v>
      </c>
      <c r="E38" s="19"/>
      <c r="F38" s="16">
        <v>0</v>
      </c>
      <c r="G38" s="16">
        <v>2761308</v>
      </c>
      <c r="H38" s="16">
        <v>3342487.6740000001</v>
      </c>
      <c r="I38" s="16">
        <v>203407.785</v>
      </c>
      <c r="J38" s="16">
        <v>40000</v>
      </c>
      <c r="K38" s="16">
        <f t="shared" si="5"/>
        <v>953744</v>
      </c>
      <c r="L38" s="25">
        <v>215712</v>
      </c>
      <c r="M38" s="25">
        <v>0</v>
      </c>
      <c r="N38" s="25">
        <v>0</v>
      </c>
      <c r="O38" s="25">
        <v>267840</v>
      </c>
      <c r="P38" s="25">
        <v>293040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177152</v>
      </c>
      <c r="W38" s="25">
        <v>0</v>
      </c>
      <c r="X38" s="25">
        <v>0</v>
      </c>
      <c r="Y38" s="25">
        <f t="shared" si="6"/>
        <v>1594626.4280000001</v>
      </c>
      <c r="Z38" s="25">
        <v>92472.5</v>
      </c>
      <c r="AA38" s="25">
        <v>0</v>
      </c>
      <c r="AB38" s="25">
        <v>0</v>
      </c>
      <c r="AC38" s="25">
        <v>39312</v>
      </c>
      <c r="AD38" s="25">
        <v>0</v>
      </c>
      <c r="AE38" s="25">
        <v>0</v>
      </c>
      <c r="AF38" s="25">
        <v>486484.56</v>
      </c>
      <c r="AG38" s="25">
        <v>0</v>
      </c>
      <c r="AH38" s="25">
        <v>976357.36800000002</v>
      </c>
      <c r="AI38" s="25">
        <v>0</v>
      </c>
      <c r="AJ38" s="25">
        <v>0</v>
      </c>
      <c r="AK38" s="25"/>
      <c r="AL38" s="31"/>
      <c r="AM38" s="31"/>
      <c r="AN38" s="31"/>
      <c r="AO38" s="31"/>
      <c r="AP38" s="30"/>
      <c r="AQ38" s="30"/>
    </row>
    <row r="39" spans="1:43" s="6" customFormat="1" ht="18" customHeight="1">
      <c r="A39" s="17" t="s">
        <v>70</v>
      </c>
      <c r="B39" s="16">
        <f t="shared" ref="B39:B70" si="9">C39+K39+Y39+AK39</f>
        <v>17821125.057999998</v>
      </c>
      <c r="C39" s="16">
        <f t="shared" si="8"/>
        <v>15171692.466</v>
      </c>
      <c r="D39" s="16">
        <v>7220115.5999999996</v>
      </c>
      <c r="E39" s="19"/>
      <c r="F39" s="16">
        <v>0</v>
      </c>
      <c r="G39" s="16">
        <v>3353388</v>
      </c>
      <c r="H39" s="16">
        <v>4334349.2759999996</v>
      </c>
      <c r="I39" s="16">
        <v>263839.59000000003</v>
      </c>
      <c r="J39" s="16">
        <v>0</v>
      </c>
      <c r="K39" s="16">
        <f t="shared" ref="K39:K73" si="10">L39+M39+N39+O39+P39+Q39+R39+S39+T39+U39+V39+W39+X39</f>
        <v>1018942</v>
      </c>
      <c r="L39" s="25">
        <v>187968</v>
      </c>
      <c r="M39" s="25">
        <v>0</v>
      </c>
      <c r="N39" s="25">
        <v>0</v>
      </c>
      <c r="O39" s="25">
        <v>322560</v>
      </c>
      <c r="P39" s="25">
        <v>324720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183694</v>
      </c>
      <c r="W39" s="25">
        <v>0</v>
      </c>
      <c r="X39" s="25">
        <v>0</v>
      </c>
      <c r="Y39" s="25">
        <f t="shared" ref="Y39:Y75" si="11">Z39+AA39+AB39+AC39+AD39+AE39+AF39+AG39+AH39+AI39+AJ39</f>
        <v>1630490.5919999999</v>
      </c>
      <c r="Z39" s="25">
        <v>0</v>
      </c>
      <c r="AA39" s="25">
        <v>0</v>
      </c>
      <c r="AB39" s="25">
        <v>0</v>
      </c>
      <c r="AC39" s="25">
        <v>19656</v>
      </c>
      <c r="AD39" s="25">
        <v>0</v>
      </c>
      <c r="AE39" s="25">
        <v>0</v>
      </c>
      <c r="AF39" s="25">
        <v>344404.56</v>
      </c>
      <c r="AG39" s="25">
        <v>0</v>
      </c>
      <c r="AH39" s="25">
        <v>1266430.0319999999</v>
      </c>
      <c r="AI39" s="25">
        <v>0</v>
      </c>
      <c r="AJ39" s="25">
        <v>0</v>
      </c>
      <c r="AK39" s="25"/>
      <c r="AL39" s="31"/>
      <c r="AM39" s="31"/>
      <c r="AN39" s="31"/>
      <c r="AO39" s="31"/>
      <c r="AP39" s="30"/>
      <c r="AQ39" s="30"/>
    </row>
    <row r="40" spans="1:43" s="6" customFormat="1" ht="18" customHeight="1">
      <c r="A40" s="17" t="s">
        <v>71</v>
      </c>
      <c r="B40" s="16">
        <f t="shared" si="9"/>
        <v>25560511.528000001</v>
      </c>
      <c r="C40" s="16">
        <f t="shared" si="8"/>
        <v>21515711.855999999</v>
      </c>
      <c r="D40" s="16">
        <v>10020189.6</v>
      </c>
      <c r="E40" s="19"/>
      <c r="F40" s="16">
        <v>0</v>
      </c>
      <c r="G40" s="16">
        <v>4970388</v>
      </c>
      <c r="H40" s="16">
        <v>6150774.8159999996</v>
      </c>
      <c r="I40" s="16">
        <v>374359.44</v>
      </c>
      <c r="J40" s="16">
        <v>0</v>
      </c>
      <c r="K40" s="16">
        <f t="shared" si="10"/>
        <v>1642081</v>
      </c>
      <c r="L40" s="25">
        <v>353952</v>
      </c>
      <c r="M40" s="25">
        <v>0</v>
      </c>
      <c r="N40" s="25">
        <v>0</v>
      </c>
      <c r="O40" s="25">
        <v>489360</v>
      </c>
      <c r="P40" s="25">
        <v>498960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299809</v>
      </c>
      <c r="W40" s="25">
        <v>0</v>
      </c>
      <c r="X40" s="25">
        <v>0</v>
      </c>
      <c r="Y40" s="25">
        <f t="shared" si="11"/>
        <v>2402718.6719999998</v>
      </c>
      <c r="Z40" s="25">
        <v>0</v>
      </c>
      <c r="AA40" s="25">
        <v>0</v>
      </c>
      <c r="AB40" s="25">
        <v>0</v>
      </c>
      <c r="AC40" s="25">
        <v>32136</v>
      </c>
      <c r="AD40" s="25">
        <v>0</v>
      </c>
      <c r="AE40" s="25">
        <v>0</v>
      </c>
      <c r="AF40" s="25">
        <v>573657.36</v>
      </c>
      <c r="AG40" s="25">
        <v>0</v>
      </c>
      <c r="AH40" s="25">
        <v>1796925.3119999999</v>
      </c>
      <c r="AI40" s="25">
        <v>0</v>
      </c>
      <c r="AJ40" s="25">
        <v>0</v>
      </c>
      <c r="AK40" s="25"/>
      <c r="AL40" s="31"/>
      <c r="AM40" s="31"/>
      <c r="AN40" s="31"/>
      <c r="AO40" s="31"/>
      <c r="AP40" s="30"/>
      <c r="AQ40" s="30"/>
    </row>
    <row r="41" spans="1:43" s="6" customFormat="1" ht="18" customHeight="1">
      <c r="A41" s="17" t="s">
        <v>72</v>
      </c>
      <c r="B41" s="16">
        <f t="shared" si="9"/>
        <v>12677898.771</v>
      </c>
      <c r="C41" s="16">
        <f t="shared" si="8"/>
        <v>10571803.947000001</v>
      </c>
      <c r="D41" s="16">
        <v>4984492.2</v>
      </c>
      <c r="E41" s="19"/>
      <c r="F41" s="16">
        <v>0</v>
      </c>
      <c r="G41" s="16">
        <v>2381460</v>
      </c>
      <c r="H41" s="16">
        <v>3021910.8420000002</v>
      </c>
      <c r="I41" s="16">
        <v>183940.905</v>
      </c>
      <c r="J41" s="16">
        <v>0</v>
      </c>
      <c r="K41" s="16">
        <f t="shared" si="10"/>
        <v>743739</v>
      </c>
      <c r="L41" s="25">
        <v>132576</v>
      </c>
      <c r="M41" s="25">
        <v>0</v>
      </c>
      <c r="N41" s="25">
        <v>0</v>
      </c>
      <c r="O41" s="25">
        <v>228240</v>
      </c>
      <c r="P41" s="25">
        <v>234960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147963</v>
      </c>
      <c r="W41" s="25">
        <v>0</v>
      </c>
      <c r="X41" s="25">
        <v>0</v>
      </c>
      <c r="Y41" s="25">
        <f t="shared" si="11"/>
        <v>1362355.824</v>
      </c>
      <c r="Z41" s="25">
        <v>0</v>
      </c>
      <c r="AA41" s="25">
        <v>0</v>
      </c>
      <c r="AB41" s="25">
        <v>0</v>
      </c>
      <c r="AC41" s="25">
        <v>13104</v>
      </c>
      <c r="AD41" s="25">
        <v>0</v>
      </c>
      <c r="AE41" s="25">
        <v>0</v>
      </c>
      <c r="AF41" s="25">
        <v>466335.48</v>
      </c>
      <c r="AG41" s="25">
        <v>0</v>
      </c>
      <c r="AH41" s="25">
        <v>882916.34400000004</v>
      </c>
      <c r="AI41" s="25">
        <v>0</v>
      </c>
      <c r="AJ41" s="25">
        <v>0</v>
      </c>
      <c r="AK41" s="25"/>
      <c r="AL41" s="31"/>
      <c r="AM41" s="31"/>
      <c r="AN41" s="31"/>
      <c r="AO41" s="31"/>
      <c r="AP41" s="30"/>
      <c r="AQ41" s="30"/>
    </row>
    <row r="42" spans="1:43" s="6" customFormat="1" ht="18" customHeight="1">
      <c r="A42" s="17" t="s">
        <v>73</v>
      </c>
      <c r="B42" s="16">
        <f t="shared" si="9"/>
        <v>8251615.2860000003</v>
      </c>
      <c r="C42" s="16">
        <f t="shared" si="8"/>
        <v>6827974.0619999999</v>
      </c>
      <c r="D42" s="16">
        <v>3188881.2</v>
      </c>
      <c r="E42" s="19"/>
      <c r="F42" s="16">
        <v>0</v>
      </c>
      <c r="G42" s="16">
        <v>1568448</v>
      </c>
      <c r="H42" s="16">
        <v>1951845.7320000001</v>
      </c>
      <c r="I42" s="16">
        <v>118799.13</v>
      </c>
      <c r="J42" s="16">
        <v>0</v>
      </c>
      <c r="K42" s="16">
        <f t="shared" si="10"/>
        <v>516545</v>
      </c>
      <c r="L42" s="25">
        <v>115008</v>
      </c>
      <c r="M42" s="25">
        <v>0</v>
      </c>
      <c r="N42" s="25">
        <v>0</v>
      </c>
      <c r="O42" s="25">
        <v>151200</v>
      </c>
      <c r="P42" s="25">
        <v>155760</v>
      </c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25">
        <v>94577</v>
      </c>
      <c r="W42" s="25">
        <v>0</v>
      </c>
      <c r="X42" s="25">
        <v>0</v>
      </c>
      <c r="Y42" s="25">
        <f t="shared" si="11"/>
        <v>907096.22400000005</v>
      </c>
      <c r="Z42" s="25">
        <v>0</v>
      </c>
      <c r="AA42" s="25">
        <v>0</v>
      </c>
      <c r="AB42" s="25">
        <v>0</v>
      </c>
      <c r="AC42" s="25">
        <v>19656</v>
      </c>
      <c r="AD42" s="25">
        <v>0</v>
      </c>
      <c r="AE42" s="25">
        <v>0</v>
      </c>
      <c r="AF42" s="25">
        <v>317204.40000000002</v>
      </c>
      <c r="AG42" s="25">
        <v>0</v>
      </c>
      <c r="AH42" s="25">
        <v>570235.82400000002</v>
      </c>
      <c r="AI42" s="25">
        <v>0</v>
      </c>
      <c r="AJ42" s="25">
        <v>0</v>
      </c>
      <c r="AK42" s="25"/>
      <c r="AL42" s="31"/>
      <c r="AM42" s="31"/>
      <c r="AN42" s="31"/>
      <c r="AO42" s="31"/>
      <c r="AP42" s="30"/>
      <c r="AQ42" s="30"/>
    </row>
    <row r="43" spans="1:43" s="6" customFormat="1" ht="18" customHeight="1">
      <c r="A43" s="17" t="s">
        <v>74</v>
      </c>
      <c r="B43" s="16">
        <f t="shared" si="9"/>
        <v>4393488.2460000003</v>
      </c>
      <c r="C43" s="16">
        <f t="shared" si="8"/>
        <v>3666701.5019999999</v>
      </c>
      <c r="D43" s="16">
        <v>1655317.2</v>
      </c>
      <c r="E43" s="19"/>
      <c r="F43" s="16">
        <v>0</v>
      </c>
      <c r="G43" s="16">
        <v>899196</v>
      </c>
      <c r="H43" s="16">
        <v>1048393.572</v>
      </c>
      <c r="I43" s="16">
        <v>63794.73</v>
      </c>
      <c r="J43" s="16">
        <v>0</v>
      </c>
      <c r="K43" s="16">
        <f t="shared" si="10"/>
        <v>276948</v>
      </c>
      <c r="L43" s="25">
        <v>42360</v>
      </c>
      <c r="M43" s="25">
        <v>0</v>
      </c>
      <c r="N43" s="25">
        <v>0</v>
      </c>
      <c r="O43" s="25">
        <v>87840</v>
      </c>
      <c r="P43" s="25">
        <v>95040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51708</v>
      </c>
      <c r="W43" s="25">
        <v>0</v>
      </c>
      <c r="X43" s="25">
        <v>0</v>
      </c>
      <c r="Y43" s="25">
        <f t="shared" si="11"/>
        <v>449838.74400000001</v>
      </c>
      <c r="Z43" s="25">
        <v>0</v>
      </c>
      <c r="AA43" s="25">
        <v>0</v>
      </c>
      <c r="AB43" s="25">
        <v>0</v>
      </c>
      <c r="AC43" s="25">
        <v>0</v>
      </c>
      <c r="AD43" s="25">
        <v>0</v>
      </c>
      <c r="AE43" s="25">
        <v>0</v>
      </c>
      <c r="AF43" s="25">
        <v>143624.04</v>
      </c>
      <c r="AG43" s="25">
        <v>0</v>
      </c>
      <c r="AH43" s="25">
        <v>306214.70400000003</v>
      </c>
      <c r="AI43" s="25">
        <v>0</v>
      </c>
      <c r="AJ43" s="25">
        <v>0</v>
      </c>
      <c r="AK43" s="25"/>
      <c r="AL43" s="31"/>
      <c r="AM43" s="31"/>
      <c r="AN43" s="31"/>
      <c r="AO43" s="31"/>
      <c r="AP43" s="30"/>
      <c r="AQ43" s="30"/>
    </row>
    <row r="44" spans="1:43" s="6" customFormat="1" ht="18" customHeight="1">
      <c r="A44" s="17" t="s">
        <v>75</v>
      </c>
      <c r="B44" s="16">
        <f t="shared" si="9"/>
        <v>3716549.0764000001</v>
      </c>
      <c r="C44" s="16">
        <f t="shared" si="8"/>
        <v>2694234.5729999999</v>
      </c>
      <c r="D44" s="16">
        <v>1282663.8</v>
      </c>
      <c r="E44" s="19"/>
      <c r="F44" s="16">
        <v>0</v>
      </c>
      <c r="G44" s="16">
        <v>594672</v>
      </c>
      <c r="H44" s="16">
        <v>770029.87800000003</v>
      </c>
      <c r="I44" s="16">
        <v>46868.894999999997</v>
      </c>
      <c r="J44" s="16">
        <v>0</v>
      </c>
      <c r="K44" s="16">
        <f t="shared" si="10"/>
        <v>169888</v>
      </c>
      <c r="L44" s="25">
        <v>20088</v>
      </c>
      <c r="M44" s="25">
        <v>0</v>
      </c>
      <c r="N44" s="25">
        <v>0</v>
      </c>
      <c r="O44" s="25">
        <v>56160</v>
      </c>
      <c r="P44" s="25">
        <v>60720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32920</v>
      </c>
      <c r="W44" s="25">
        <v>0</v>
      </c>
      <c r="X44" s="25">
        <v>0</v>
      </c>
      <c r="Y44" s="25">
        <f t="shared" si="11"/>
        <v>852426.50340000005</v>
      </c>
      <c r="Z44" s="25">
        <v>0</v>
      </c>
      <c r="AA44" s="25">
        <v>560141.90700000001</v>
      </c>
      <c r="AB44" s="25">
        <v>0</v>
      </c>
      <c r="AC44" s="25">
        <v>0</v>
      </c>
      <c r="AD44" s="25">
        <v>0</v>
      </c>
      <c r="AE44" s="25">
        <v>0</v>
      </c>
      <c r="AF44" s="25">
        <v>67313.900399999999</v>
      </c>
      <c r="AG44" s="25">
        <v>0</v>
      </c>
      <c r="AH44" s="25">
        <v>224970.696</v>
      </c>
      <c r="AI44" s="25">
        <v>0</v>
      </c>
      <c r="AJ44" s="25">
        <v>0</v>
      </c>
      <c r="AK44" s="25"/>
      <c r="AL44" s="31"/>
      <c r="AM44" s="31"/>
      <c r="AN44" s="31"/>
      <c r="AO44" s="31"/>
      <c r="AP44" s="30"/>
      <c r="AQ44" s="30"/>
    </row>
    <row r="45" spans="1:43" s="6" customFormat="1" ht="18" customHeight="1">
      <c r="A45" s="17" t="s">
        <v>76</v>
      </c>
      <c r="B45" s="16">
        <f t="shared" si="9"/>
        <v>3774031.2030000002</v>
      </c>
      <c r="C45" s="16">
        <f t="shared" si="8"/>
        <v>3030645.8909999998</v>
      </c>
      <c r="D45" s="16">
        <v>1366266.6</v>
      </c>
      <c r="E45" s="19"/>
      <c r="F45" s="16">
        <v>0</v>
      </c>
      <c r="G45" s="16">
        <v>745104</v>
      </c>
      <c r="H45" s="16">
        <v>866546.826</v>
      </c>
      <c r="I45" s="16">
        <v>52728.464999999997</v>
      </c>
      <c r="J45" s="16">
        <v>0</v>
      </c>
      <c r="K45" s="16">
        <f t="shared" si="10"/>
        <v>295590</v>
      </c>
      <c r="L45" s="25">
        <v>102384</v>
      </c>
      <c r="M45" s="25">
        <v>0</v>
      </c>
      <c r="N45" s="25">
        <v>0</v>
      </c>
      <c r="O45" s="25">
        <v>72480</v>
      </c>
      <c r="P45" s="25">
        <v>79200</v>
      </c>
      <c r="Q45" s="25">
        <v>0</v>
      </c>
      <c r="R45" s="25">
        <v>0</v>
      </c>
      <c r="S45" s="25">
        <v>0</v>
      </c>
      <c r="T45" s="25">
        <v>0</v>
      </c>
      <c r="U45" s="25">
        <v>0</v>
      </c>
      <c r="V45" s="25">
        <v>41526</v>
      </c>
      <c r="W45" s="25">
        <v>0</v>
      </c>
      <c r="X45" s="25">
        <v>0</v>
      </c>
      <c r="Y45" s="25">
        <f t="shared" si="11"/>
        <v>447795.31199999998</v>
      </c>
      <c r="Z45" s="25">
        <v>0</v>
      </c>
      <c r="AA45" s="25">
        <v>0</v>
      </c>
      <c r="AB45" s="25">
        <v>0</v>
      </c>
      <c r="AC45" s="25">
        <v>0</v>
      </c>
      <c r="AD45" s="25">
        <v>0</v>
      </c>
      <c r="AE45" s="25">
        <v>0</v>
      </c>
      <c r="AF45" s="25">
        <v>194698.68</v>
      </c>
      <c r="AG45" s="25">
        <v>0</v>
      </c>
      <c r="AH45" s="25">
        <v>253096.63200000001</v>
      </c>
      <c r="AI45" s="25">
        <v>0</v>
      </c>
      <c r="AJ45" s="25">
        <v>0</v>
      </c>
      <c r="AK45" s="25"/>
      <c r="AL45" s="31"/>
      <c r="AM45" s="31"/>
      <c r="AN45" s="31"/>
      <c r="AO45" s="31"/>
      <c r="AP45" s="30"/>
      <c r="AQ45" s="30"/>
    </row>
    <row r="46" spans="1:43" s="6" customFormat="1" ht="18" customHeight="1">
      <c r="A46" s="17" t="s">
        <v>77</v>
      </c>
      <c r="B46" s="16">
        <f t="shared" si="9"/>
        <v>3455834.5060000001</v>
      </c>
      <c r="C46" s="16">
        <f t="shared" si="8"/>
        <v>2809074.162</v>
      </c>
      <c r="D46" s="16">
        <v>1287313.2</v>
      </c>
      <c r="E46" s="19"/>
      <c r="F46" s="16">
        <v>0</v>
      </c>
      <c r="G46" s="16">
        <v>669792</v>
      </c>
      <c r="H46" s="16">
        <v>803098.33200000005</v>
      </c>
      <c r="I46" s="16">
        <v>48870.63</v>
      </c>
      <c r="J46" s="16">
        <v>0</v>
      </c>
      <c r="K46" s="16">
        <f t="shared" si="10"/>
        <v>229822</v>
      </c>
      <c r="L46" s="25">
        <v>71424</v>
      </c>
      <c r="M46" s="25">
        <v>0</v>
      </c>
      <c r="N46" s="25">
        <v>0</v>
      </c>
      <c r="O46" s="25">
        <v>64800</v>
      </c>
      <c r="P46" s="25">
        <v>71280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5">
        <v>22318</v>
      </c>
      <c r="W46" s="25">
        <v>0</v>
      </c>
      <c r="X46" s="25">
        <v>0</v>
      </c>
      <c r="Y46" s="25">
        <f t="shared" si="11"/>
        <v>416938.34399999998</v>
      </c>
      <c r="Z46" s="25">
        <v>0</v>
      </c>
      <c r="AA46" s="25">
        <v>0</v>
      </c>
      <c r="AB46" s="25">
        <v>0</v>
      </c>
      <c r="AC46" s="25">
        <v>12480</v>
      </c>
      <c r="AD46" s="25">
        <v>0</v>
      </c>
      <c r="AE46" s="25">
        <v>0</v>
      </c>
      <c r="AF46" s="25">
        <v>169879.32</v>
      </c>
      <c r="AG46" s="25">
        <v>0</v>
      </c>
      <c r="AH46" s="25">
        <v>234579.024</v>
      </c>
      <c r="AI46" s="25">
        <v>0</v>
      </c>
      <c r="AJ46" s="25">
        <v>0</v>
      </c>
      <c r="AK46" s="25"/>
      <c r="AL46" s="31"/>
      <c r="AM46" s="31"/>
      <c r="AN46" s="31"/>
      <c r="AO46" s="31"/>
      <c r="AP46" s="30"/>
      <c r="AQ46" s="30"/>
    </row>
    <row r="47" spans="1:43" ht="18" customHeight="1">
      <c r="A47" s="20" t="s">
        <v>78</v>
      </c>
      <c r="B47" s="16">
        <f t="shared" si="9"/>
        <v>11693635.27</v>
      </c>
      <c r="C47" s="16">
        <f t="shared" ref="C47:C67" si="12">D47+E47+F47+G47+H47+I47+J47</f>
        <v>441759.71</v>
      </c>
      <c r="D47" s="16">
        <v>192822</v>
      </c>
      <c r="E47" s="16">
        <v>107244</v>
      </c>
      <c r="F47" s="16">
        <v>10865</v>
      </c>
      <c r="G47" s="21"/>
      <c r="H47" s="16">
        <v>123327.06</v>
      </c>
      <c r="I47" s="16">
        <v>7501.65</v>
      </c>
      <c r="J47" s="16">
        <v>0</v>
      </c>
      <c r="K47" s="16">
        <f t="shared" si="10"/>
        <v>115867.64</v>
      </c>
      <c r="L47" s="25">
        <v>6000</v>
      </c>
      <c r="M47" s="25">
        <v>5350</v>
      </c>
      <c r="N47" s="25">
        <v>9740</v>
      </c>
      <c r="O47" s="25">
        <v>12000</v>
      </c>
      <c r="P47" s="25">
        <v>34200</v>
      </c>
      <c r="Q47" s="25">
        <v>5000</v>
      </c>
      <c r="R47" s="25">
        <v>500</v>
      </c>
      <c r="S47" s="25">
        <v>0</v>
      </c>
      <c r="T47" s="25">
        <v>4500.99</v>
      </c>
      <c r="U47" s="25">
        <v>10000</v>
      </c>
      <c r="V47" s="25">
        <v>11075</v>
      </c>
      <c r="W47" s="25">
        <v>7501.65</v>
      </c>
      <c r="X47" s="25">
        <v>10000</v>
      </c>
      <c r="Y47" s="25">
        <f t="shared" si="11"/>
        <v>36007.919999999998</v>
      </c>
      <c r="Z47" s="25">
        <v>0</v>
      </c>
      <c r="AA47" s="25">
        <v>0</v>
      </c>
      <c r="AB47" s="25">
        <v>0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36007.919999999998</v>
      </c>
      <c r="AI47" s="25">
        <v>0</v>
      </c>
      <c r="AJ47" s="25">
        <v>0</v>
      </c>
      <c r="AK47" s="25">
        <v>11100000</v>
      </c>
      <c r="AL47" s="31"/>
      <c r="AM47" s="31"/>
      <c r="AN47" s="31"/>
      <c r="AO47" s="31"/>
    </row>
    <row r="48" spans="1:43" ht="18" customHeight="1">
      <c r="A48" s="17" t="s">
        <v>79</v>
      </c>
      <c r="B48" s="16">
        <f t="shared" si="9"/>
        <v>2918335.88</v>
      </c>
      <c r="C48" s="16">
        <f t="shared" si="12"/>
        <v>448544.24</v>
      </c>
      <c r="D48" s="16">
        <v>196428</v>
      </c>
      <c r="E48" s="16">
        <v>110676</v>
      </c>
      <c r="F48" s="16">
        <v>7550</v>
      </c>
      <c r="G48" s="21"/>
      <c r="H48" s="16">
        <v>126212.64</v>
      </c>
      <c r="I48" s="16">
        <v>7677.6</v>
      </c>
      <c r="J48" s="16">
        <v>0</v>
      </c>
      <c r="K48" s="16">
        <f t="shared" si="10"/>
        <v>107939.16</v>
      </c>
      <c r="L48" s="25">
        <v>6000</v>
      </c>
      <c r="M48" s="25">
        <v>5350</v>
      </c>
      <c r="N48" s="25">
        <v>8540</v>
      </c>
      <c r="O48" s="25">
        <v>12000</v>
      </c>
      <c r="P48" s="25">
        <v>27600</v>
      </c>
      <c r="Q48" s="25">
        <v>5000</v>
      </c>
      <c r="R48" s="25">
        <v>500</v>
      </c>
      <c r="S48" s="25">
        <v>0</v>
      </c>
      <c r="T48" s="25">
        <v>4606.5600000000004</v>
      </c>
      <c r="U48" s="25">
        <v>10000</v>
      </c>
      <c r="V48" s="25">
        <v>10665</v>
      </c>
      <c r="W48" s="25">
        <v>7677.6</v>
      </c>
      <c r="X48" s="25">
        <v>10000</v>
      </c>
      <c r="Y48" s="25">
        <f t="shared" si="11"/>
        <v>36852.480000000003</v>
      </c>
      <c r="Z48" s="25">
        <v>0</v>
      </c>
      <c r="AA48" s="25">
        <v>0</v>
      </c>
      <c r="AB48" s="25"/>
      <c r="AC48" s="25">
        <v>0</v>
      </c>
      <c r="AD48" s="25"/>
      <c r="AE48" s="25"/>
      <c r="AF48" s="25">
        <v>0</v>
      </c>
      <c r="AG48" s="25"/>
      <c r="AH48" s="25">
        <v>36852.480000000003</v>
      </c>
      <c r="AI48" s="25">
        <v>0</v>
      </c>
      <c r="AJ48" s="25">
        <v>0</v>
      </c>
      <c r="AK48" s="25">
        <f>225000+2100000</f>
        <v>2325000</v>
      </c>
      <c r="AL48" s="31"/>
      <c r="AM48" s="31"/>
      <c r="AN48" s="31"/>
      <c r="AO48" s="31"/>
    </row>
    <row r="49" spans="1:41" ht="18" customHeight="1">
      <c r="A49" s="17" t="s">
        <v>80</v>
      </c>
      <c r="B49" s="16">
        <f t="shared" si="9"/>
        <v>5819255.2204</v>
      </c>
      <c r="C49" s="16">
        <f t="shared" si="12"/>
        <v>1031192.47</v>
      </c>
      <c r="D49" s="16">
        <v>456114</v>
      </c>
      <c r="E49" s="16">
        <v>253848</v>
      </c>
      <c r="F49" s="16">
        <v>11737</v>
      </c>
      <c r="G49" s="21"/>
      <c r="H49" s="16">
        <v>291744.42</v>
      </c>
      <c r="I49" s="16">
        <v>17749.05</v>
      </c>
      <c r="J49" s="16">
        <v>0</v>
      </c>
      <c r="K49" s="16">
        <f t="shared" si="10"/>
        <v>220797.48</v>
      </c>
      <c r="L49" s="25">
        <v>13700</v>
      </c>
      <c r="M49" s="25">
        <v>10700</v>
      </c>
      <c r="N49" s="25">
        <v>17180</v>
      </c>
      <c r="O49" s="25">
        <v>26880</v>
      </c>
      <c r="P49" s="25">
        <v>54360</v>
      </c>
      <c r="Q49" s="25">
        <v>14000</v>
      </c>
      <c r="R49" s="25">
        <v>1100</v>
      </c>
      <c r="S49" s="25">
        <v>0</v>
      </c>
      <c r="T49" s="25">
        <v>10649.43</v>
      </c>
      <c r="U49" s="25">
        <v>15000</v>
      </c>
      <c r="V49" s="25">
        <v>24479</v>
      </c>
      <c r="W49" s="25">
        <v>17749.05</v>
      </c>
      <c r="X49" s="25">
        <v>15000</v>
      </c>
      <c r="Y49" s="25">
        <f t="shared" si="11"/>
        <v>847265.27040000004</v>
      </c>
      <c r="Z49" s="25">
        <v>0</v>
      </c>
      <c r="AA49" s="25">
        <v>674398.08</v>
      </c>
      <c r="AB49" s="25">
        <v>0</v>
      </c>
      <c r="AC49" s="25">
        <v>0</v>
      </c>
      <c r="AD49" s="25">
        <v>0</v>
      </c>
      <c r="AE49" s="25">
        <v>0</v>
      </c>
      <c r="AF49" s="25">
        <v>87671.750400000004</v>
      </c>
      <c r="AG49" s="25">
        <v>0</v>
      </c>
      <c r="AH49" s="25">
        <v>85195.44</v>
      </c>
      <c r="AI49" s="25">
        <v>0</v>
      </c>
      <c r="AJ49" s="25">
        <v>0</v>
      </c>
      <c r="AK49" s="25">
        <f>20000+3700000</f>
        <v>3720000</v>
      </c>
      <c r="AL49" s="31"/>
      <c r="AM49" s="31"/>
      <c r="AN49" s="31"/>
      <c r="AO49" s="31"/>
    </row>
    <row r="50" spans="1:41" ht="18" customHeight="1">
      <c r="A50" s="17" t="s">
        <v>81</v>
      </c>
      <c r="B50" s="16">
        <f t="shared" si="9"/>
        <v>6833752.3399999999</v>
      </c>
      <c r="C50" s="22">
        <f>SUM(D50:J50)</f>
        <v>1350032.46</v>
      </c>
      <c r="D50" s="16">
        <v>527712</v>
      </c>
      <c r="F50" s="16">
        <v>0</v>
      </c>
      <c r="G50" s="16">
        <v>308004</v>
      </c>
      <c r="H50" s="16">
        <v>343423.56</v>
      </c>
      <c r="I50" s="16">
        <v>20892.900000000001</v>
      </c>
      <c r="J50" s="16">
        <v>150000</v>
      </c>
      <c r="K50" s="16">
        <f t="shared" si="10"/>
        <v>249707.64</v>
      </c>
      <c r="L50" s="25">
        <v>9100</v>
      </c>
      <c r="M50" s="25">
        <v>13910</v>
      </c>
      <c r="N50" s="25">
        <v>12220</v>
      </c>
      <c r="O50" s="25">
        <v>26400</v>
      </c>
      <c r="P50" s="25">
        <v>34320</v>
      </c>
      <c r="Q50" s="25">
        <v>13000</v>
      </c>
      <c r="R50" s="25">
        <v>1300</v>
      </c>
      <c r="S50" s="25">
        <v>0</v>
      </c>
      <c r="T50" s="25">
        <v>12535.74</v>
      </c>
      <c r="U50" s="25">
        <v>15000</v>
      </c>
      <c r="V50" s="25">
        <v>26029</v>
      </c>
      <c r="W50" s="25">
        <v>20892.900000000001</v>
      </c>
      <c r="X50" s="25">
        <v>65000</v>
      </c>
      <c r="Y50" s="25">
        <f t="shared" si="11"/>
        <v>234012.24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133726.32</v>
      </c>
      <c r="AG50" s="25">
        <v>0</v>
      </c>
      <c r="AH50" s="25">
        <v>100285.92</v>
      </c>
      <c r="AI50" s="25">
        <v>0</v>
      </c>
      <c r="AJ50" s="25">
        <v>0</v>
      </c>
      <c r="AK50" s="25">
        <v>5000000</v>
      </c>
      <c r="AL50" s="31"/>
      <c r="AM50" s="31"/>
      <c r="AN50" s="31"/>
      <c r="AO50" s="31"/>
    </row>
    <row r="51" spans="1:41" ht="18" customHeight="1">
      <c r="A51" s="17" t="s">
        <v>82</v>
      </c>
      <c r="B51" s="16">
        <f t="shared" si="9"/>
        <v>1089262.79</v>
      </c>
      <c r="C51" s="16">
        <f t="shared" si="12"/>
        <v>840174.67</v>
      </c>
      <c r="D51" s="16">
        <v>374346</v>
      </c>
      <c r="E51" s="16">
        <v>203136</v>
      </c>
      <c r="F51" s="16">
        <v>10948</v>
      </c>
      <c r="G51" s="21"/>
      <c r="H51" s="16">
        <v>237307.62</v>
      </c>
      <c r="I51" s="16">
        <v>14437.05</v>
      </c>
      <c r="J51" s="16">
        <v>0</v>
      </c>
      <c r="K51" s="16">
        <f t="shared" si="10"/>
        <v>179790.28</v>
      </c>
      <c r="L51" s="25">
        <v>10800</v>
      </c>
      <c r="M51" s="25">
        <v>9630</v>
      </c>
      <c r="N51" s="25">
        <v>14220</v>
      </c>
      <c r="O51" s="25">
        <v>21600</v>
      </c>
      <c r="P51" s="25">
        <v>45960</v>
      </c>
      <c r="Q51" s="25">
        <v>9000</v>
      </c>
      <c r="R51" s="25">
        <v>900</v>
      </c>
      <c r="S51" s="25">
        <v>0</v>
      </c>
      <c r="T51" s="25">
        <v>8662.23</v>
      </c>
      <c r="U51" s="25">
        <v>7500</v>
      </c>
      <c r="V51" s="25">
        <v>29581</v>
      </c>
      <c r="W51" s="25">
        <v>14437.05</v>
      </c>
      <c r="X51" s="25">
        <v>7500</v>
      </c>
      <c r="Y51" s="25">
        <f t="shared" si="11"/>
        <v>69297.84</v>
      </c>
      <c r="Z51" s="25">
        <v>0</v>
      </c>
      <c r="AA51" s="25">
        <v>0</v>
      </c>
      <c r="AB51" s="25">
        <v>0</v>
      </c>
      <c r="AC51" s="25">
        <v>0</v>
      </c>
      <c r="AD51" s="25">
        <v>0</v>
      </c>
      <c r="AE51" s="25">
        <v>0</v>
      </c>
      <c r="AF51" s="25">
        <v>0</v>
      </c>
      <c r="AG51" s="25">
        <v>0</v>
      </c>
      <c r="AH51" s="25">
        <v>69297.84</v>
      </c>
      <c r="AI51" s="25">
        <v>0</v>
      </c>
      <c r="AJ51" s="25">
        <v>0</v>
      </c>
      <c r="AK51" s="25"/>
      <c r="AL51" s="31"/>
      <c r="AM51" s="31"/>
      <c r="AN51" s="31"/>
      <c r="AO51" s="31"/>
    </row>
    <row r="52" spans="1:41" ht="18" customHeight="1">
      <c r="A52" s="17" t="s">
        <v>83</v>
      </c>
      <c r="B52" s="16">
        <f t="shared" si="9"/>
        <v>344113.04</v>
      </c>
      <c r="C52" s="16">
        <f t="shared" si="12"/>
        <v>240383.78</v>
      </c>
      <c r="D52" s="16">
        <v>81840</v>
      </c>
      <c r="E52" s="16">
        <v>54948</v>
      </c>
      <c r="F52" s="16">
        <v>3889</v>
      </c>
      <c r="G52" s="21"/>
      <c r="H52" s="16">
        <v>56203.08</v>
      </c>
      <c r="I52" s="16">
        <v>3419.7</v>
      </c>
      <c r="J52" s="16">
        <v>40084</v>
      </c>
      <c r="K52" s="16">
        <f t="shared" si="10"/>
        <v>27914.7</v>
      </c>
      <c r="L52" s="25">
        <v>0</v>
      </c>
      <c r="M52" s="25">
        <v>0</v>
      </c>
      <c r="N52" s="25">
        <v>1920</v>
      </c>
      <c r="O52" s="25">
        <v>4800</v>
      </c>
      <c r="P52" s="25">
        <v>13080</v>
      </c>
      <c r="Q52" s="25">
        <v>0</v>
      </c>
      <c r="R52" s="25">
        <v>0</v>
      </c>
      <c r="S52" s="25">
        <v>0</v>
      </c>
      <c r="T52" s="25">
        <v>0</v>
      </c>
      <c r="U52" s="25">
        <v>0</v>
      </c>
      <c r="V52" s="25">
        <v>4695</v>
      </c>
      <c r="W52" s="25">
        <v>3419.7</v>
      </c>
      <c r="X52" s="25">
        <v>0</v>
      </c>
      <c r="Y52" s="25">
        <f t="shared" si="11"/>
        <v>16414.560000000001</v>
      </c>
      <c r="Z52" s="25">
        <v>0</v>
      </c>
      <c r="AA52" s="25">
        <v>0</v>
      </c>
      <c r="AB52" s="25">
        <v>0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16414.560000000001</v>
      </c>
      <c r="AI52" s="25">
        <v>0</v>
      </c>
      <c r="AJ52" s="25">
        <v>0</v>
      </c>
      <c r="AK52" s="25">
        <v>59400</v>
      </c>
      <c r="AL52" s="31"/>
      <c r="AM52" s="31"/>
      <c r="AN52" s="31"/>
      <c r="AO52" s="31"/>
    </row>
    <row r="53" spans="1:41" ht="18" customHeight="1">
      <c r="A53" s="17" t="s">
        <v>84</v>
      </c>
      <c r="B53" s="16">
        <f t="shared" si="9"/>
        <v>630218.43000000005</v>
      </c>
      <c r="C53" s="16">
        <f>D53+G53+F53+E53+H53+I53+J53</f>
        <v>95622.39</v>
      </c>
      <c r="D53" s="16">
        <v>42906</v>
      </c>
      <c r="F53" s="16">
        <v>0</v>
      </c>
      <c r="G53" s="16">
        <v>23688</v>
      </c>
      <c r="H53" s="16">
        <v>27363.54</v>
      </c>
      <c r="I53" s="16">
        <v>1664.85</v>
      </c>
      <c r="J53" s="16">
        <v>0</v>
      </c>
      <c r="K53" s="16">
        <f t="shared" si="10"/>
        <v>26604.76</v>
      </c>
      <c r="L53" s="25">
        <v>3500</v>
      </c>
      <c r="M53" s="25">
        <v>1070</v>
      </c>
      <c r="N53" s="25">
        <v>940</v>
      </c>
      <c r="O53" s="25">
        <v>2400</v>
      </c>
      <c r="P53" s="25">
        <v>2640</v>
      </c>
      <c r="Q53" s="25">
        <v>1000</v>
      </c>
      <c r="R53" s="25">
        <v>100</v>
      </c>
      <c r="S53" s="25">
        <v>0</v>
      </c>
      <c r="T53" s="25">
        <v>998.91</v>
      </c>
      <c r="U53" s="25">
        <v>5000</v>
      </c>
      <c r="V53" s="25">
        <v>2291</v>
      </c>
      <c r="W53" s="25">
        <v>1664.85</v>
      </c>
      <c r="X53" s="25">
        <v>5000</v>
      </c>
      <c r="Y53" s="25">
        <f t="shared" si="11"/>
        <v>7991.28</v>
      </c>
      <c r="Z53" s="25">
        <v>0</v>
      </c>
      <c r="AA53" s="25">
        <v>0</v>
      </c>
      <c r="AB53" s="25">
        <v>0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7991.28</v>
      </c>
      <c r="AI53" s="25">
        <v>0</v>
      </c>
      <c r="AJ53" s="25">
        <v>0</v>
      </c>
      <c r="AK53" s="25">
        <v>500000</v>
      </c>
      <c r="AL53" s="31"/>
      <c r="AM53" s="31"/>
      <c r="AN53" s="31"/>
      <c r="AO53" s="31"/>
    </row>
    <row r="54" spans="1:41" ht="18" customHeight="1">
      <c r="A54" s="17" t="s">
        <v>85</v>
      </c>
      <c r="B54" s="16">
        <f t="shared" si="9"/>
        <v>445575.3</v>
      </c>
      <c r="C54" s="16">
        <f t="shared" si="12"/>
        <v>102695.9</v>
      </c>
      <c r="D54" s="16">
        <v>47208</v>
      </c>
      <c r="E54" s="16">
        <v>21732</v>
      </c>
      <c r="F54" s="16">
        <v>3707</v>
      </c>
      <c r="G54" s="21"/>
      <c r="H54" s="16">
        <v>28325.4</v>
      </c>
      <c r="I54" s="16">
        <v>1723.5</v>
      </c>
      <c r="J54" s="16">
        <v>0</v>
      </c>
      <c r="K54" s="16">
        <f t="shared" si="10"/>
        <v>34606.6</v>
      </c>
      <c r="L54" s="25">
        <v>1200</v>
      </c>
      <c r="M54" s="25">
        <v>1070</v>
      </c>
      <c r="N54" s="25">
        <v>2860</v>
      </c>
      <c r="O54" s="25">
        <v>2400</v>
      </c>
      <c r="P54" s="25">
        <v>10440</v>
      </c>
      <c r="Q54" s="25">
        <v>1000</v>
      </c>
      <c r="R54" s="25">
        <v>100</v>
      </c>
      <c r="S54" s="25">
        <v>0</v>
      </c>
      <c r="T54" s="25">
        <v>1034.0999999999999</v>
      </c>
      <c r="U54" s="25">
        <v>5000</v>
      </c>
      <c r="V54" s="25">
        <v>2779</v>
      </c>
      <c r="W54" s="25">
        <v>1723.5</v>
      </c>
      <c r="X54" s="25">
        <v>5000</v>
      </c>
      <c r="Y54" s="25">
        <f t="shared" si="11"/>
        <v>8272.7999999999993</v>
      </c>
      <c r="Z54" s="25">
        <v>0</v>
      </c>
      <c r="AA54" s="25">
        <v>0</v>
      </c>
      <c r="AB54" s="25">
        <v>0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8272.7999999999993</v>
      </c>
      <c r="AI54" s="25">
        <v>0</v>
      </c>
      <c r="AJ54" s="25">
        <v>0</v>
      </c>
      <c r="AK54" s="25">
        <f>100000+200000</f>
        <v>300000</v>
      </c>
      <c r="AL54" s="31"/>
      <c r="AM54" s="31"/>
      <c r="AN54" s="31"/>
      <c r="AO54" s="31"/>
    </row>
    <row r="55" spans="1:41" ht="18" customHeight="1">
      <c r="A55" s="17" t="s">
        <v>86</v>
      </c>
      <c r="B55" s="16">
        <f t="shared" si="9"/>
        <v>7598774.7800000003</v>
      </c>
      <c r="C55" s="16">
        <f t="shared" si="12"/>
        <v>1398974.94</v>
      </c>
      <c r="D55" s="16">
        <v>553968</v>
      </c>
      <c r="E55" s="16">
        <v>323556</v>
      </c>
      <c r="F55" s="16">
        <v>12180</v>
      </c>
      <c r="G55" s="21"/>
      <c r="H55" s="16">
        <v>360564.84</v>
      </c>
      <c r="I55" s="16">
        <v>21938.1</v>
      </c>
      <c r="J55" s="16">
        <v>126768</v>
      </c>
      <c r="K55" s="16">
        <f t="shared" si="10"/>
        <v>299496.96000000002</v>
      </c>
      <c r="L55" s="25">
        <v>17300</v>
      </c>
      <c r="M55" s="25">
        <v>14980</v>
      </c>
      <c r="N55" s="25">
        <v>20720</v>
      </c>
      <c r="O55" s="25">
        <v>34080</v>
      </c>
      <c r="P55" s="25">
        <v>63840</v>
      </c>
      <c r="Q55" s="25">
        <v>17000</v>
      </c>
      <c r="R55" s="25">
        <v>1400</v>
      </c>
      <c r="S55" s="25">
        <v>0</v>
      </c>
      <c r="T55" s="25">
        <v>13162.86</v>
      </c>
      <c r="U55" s="25">
        <v>17500</v>
      </c>
      <c r="V55" s="25">
        <v>33076</v>
      </c>
      <c r="W55" s="25">
        <v>21938.1</v>
      </c>
      <c r="X55" s="25">
        <v>44500</v>
      </c>
      <c r="Y55" s="25">
        <f t="shared" si="11"/>
        <v>1205302.8799999999</v>
      </c>
      <c r="Z55" s="25">
        <v>0</v>
      </c>
      <c r="AA55" s="25">
        <v>0</v>
      </c>
      <c r="AB55" s="25">
        <v>0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105302.88</v>
      </c>
      <c r="AI55" s="25">
        <v>0</v>
      </c>
      <c r="AJ55" s="32">
        <v>1100000</v>
      </c>
      <c r="AK55" s="25">
        <f>875000+3820000</f>
        <v>4695000</v>
      </c>
      <c r="AL55" s="31"/>
      <c r="AM55" s="31"/>
      <c r="AN55" s="31"/>
      <c r="AO55" s="31"/>
    </row>
    <row r="56" spans="1:41" ht="18" customHeight="1">
      <c r="A56" s="17" t="s">
        <v>87</v>
      </c>
      <c r="B56" s="16">
        <f t="shared" si="9"/>
        <v>864000</v>
      </c>
      <c r="C56" s="16">
        <f t="shared" si="12"/>
        <v>850996</v>
      </c>
      <c r="D56" s="16">
        <v>850996</v>
      </c>
      <c r="E56" s="16">
        <v>0</v>
      </c>
      <c r="F56" s="16">
        <v>0</v>
      </c>
      <c r="G56" s="21"/>
      <c r="H56" s="23">
        <v>0</v>
      </c>
      <c r="I56" s="23">
        <v>0</v>
      </c>
      <c r="J56" s="23">
        <v>0</v>
      </c>
      <c r="K56" s="16">
        <f t="shared" si="10"/>
        <v>13004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5">
        <v>13004</v>
      </c>
      <c r="W56" s="25">
        <v>0</v>
      </c>
      <c r="X56" s="25">
        <v>0</v>
      </c>
      <c r="Y56" s="25">
        <f t="shared" si="11"/>
        <v>0</v>
      </c>
      <c r="Z56" s="25">
        <v>0</v>
      </c>
      <c r="AA56" s="25">
        <v>0</v>
      </c>
      <c r="AB56" s="25">
        <v>0</v>
      </c>
      <c r="AC56" s="25">
        <v>0</v>
      </c>
      <c r="AD56" s="25">
        <v>0</v>
      </c>
      <c r="AE56" s="25">
        <v>0</v>
      </c>
      <c r="AF56" s="25">
        <v>0</v>
      </c>
      <c r="AG56" s="25">
        <v>0</v>
      </c>
      <c r="AH56" s="25">
        <v>0</v>
      </c>
      <c r="AI56" s="25">
        <v>0</v>
      </c>
      <c r="AJ56" s="25">
        <v>0</v>
      </c>
      <c r="AK56" s="25"/>
      <c r="AL56" s="31"/>
      <c r="AM56" s="31"/>
      <c r="AN56" s="31"/>
      <c r="AO56" s="31"/>
    </row>
    <row r="57" spans="1:41" ht="18" customHeight="1">
      <c r="A57" s="17" t="s">
        <v>88</v>
      </c>
      <c r="B57" s="16">
        <f t="shared" si="9"/>
        <v>4096000</v>
      </c>
      <c r="C57" s="16">
        <f t="shared" si="12"/>
        <v>4025665</v>
      </c>
      <c r="D57" s="16">
        <v>4025665</v>
      </c>
      <c r="E57" s="16">
        <v>0</v>
      </c>
      <c r="F57" s="16">
        <v>0</v>
      </c>
      <c r="G57" s="21"/>
      <c r="H57" s="23">
        <v>0</v>
      </c>
      <c r="I57" s="23">
        <v>0</v>
      </c>
      <c r="J57" s="23">
        <v>0</v>
      </c>
      <c r="K57" s="16">
        <f t="shared" si="10"/>
        <v>70335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0</v>
      </c>
      <c r="T57" s="25">
        <v>0</v>
      </c>
      <c r="U57" s="25">
        <v>0</v>
      </c>
      <c r="V57" s="25">
        <v>70335</v>
      </c>
      <c r="W57" s="25">
        <v>0</v>
      </c>
      <c r="X57" s="25">
        <v>0</v>
      </c>
      <c r="Y57" s="25">
        <f t="shared" si="11"/>
        <v>0</v>
      </c>
      <c r="Z57" s="25">
        <v>0</v>
      </c>
      <c r="AA57" s="25">
        <v>0</v>
      </c>
      <c r="AB57" s="25">
        <v>0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/>
      <c r="AL57" s="31"/>
      <c r="AM57" s="31"/>
      <c r="AN57" s="31"/>
      <c r="AO57" s="31"/>
    </row>
    <row r="58" spans="1:41" ht="18" customHeight="1">
      <c r="A58" s="17" t="s">
        <v>89</v>
      </c>
      <c r="B58" s="16">
        <f t="shared" si="9"/>
        <v>20526415.77</v>
      </c>
      <c r="C58" s="16">
        <f t="shared" si="12"/>
        <v>6471249.21</v>
      </c>
      <c r="D58" s="16">
        <v>960642</v>
      </c>
      <c r="E58" s="16">
        <v>570324</v>
      </c>
      <c r="F58" s="16">
        <v>34905</v>
      </c>
      <c r="G58" s="21"/>
      <c r="H58" s="16">
        <v>629256.06000000006</v>
      </c>
      <c r="I58" s="16">
        <v>38274.15</v>
      </c>
      <c r="J58" s="16">
        <v>4237848</v>
      </c>
      <c r="K58" s="16">
        <f t="shared" si="10"/>
        <v>465450.64</v>
      </c>
      <c r="L58" s="25">
        <v>31200</v>
      </c>
      <c r="M58" s="25">
        <v>27820</v>
      </c>
      <c r="N58" s="25">
        <v>45320</v>
      </c>
      <c r="O58" s="25">
        <v>62400</v>
      </c>
      <c r="P58" s="25">
        <v>149040</v>
      </c>
      <c r="Q58" s="25">
        <v>26000</v>
      </c>
      <c r="R58" s="25">
        <v>2600</v>
      </c>
      <c r="S58" s="25">
        <v>0</v>
      </c>
      <c r="T58" s="25">
        <v>22964.49</v>
      </c>
      <c r="U58" s="25">
        <v>0</v>
      </c>
      <c r="V58" s="25">
        <v>59832</v>
      </c>
      <c r="W58" s="25">
        <v>38274.15</v>
      </c>
      <c r="X58" s="25">
        <v>0</v>
      </c>
      <c r="Y58" s="25">
        <f t="shared" si="11"/>
        <v>183715.92</v>
      </c>
      <c r="Z58" s="25">
        <v>0</v>
      </c>
      <c r="AA58" s="25">
        <v>0</v>
      </c>
      <c r="AB58" s="25">
        <v>0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183715.92</v>
      </c>
      <c r="AI58" s="25">
        <v>0</v>
      </c>
      <c r="AJ58" s="25">
        <v>0</v>
      </c>
      <c r="AK58" s="25">
        <f>600000+8646000+4160000</f>
        <v>13406000</v>
      </c>
      <c r="AL58" s="31"/>
      <c r="AM58" s="31"/>
      <c r="AN58" s="31"/>
      <c r="AO58" s="31"/>
    </row>
    <row r="59" spans="1:41" ht="18" customHeight="1">
      <c r="A59" s="17" t="s">
        <v>90</v>
      </c>
      <c r="B59" s="16">
        <f t="shared" si="9"/>
        <v>22373423.550000001</v>
      </c>
      <c r="C59" s="16">
        <f t="shared" si="12"/>
        <v>7894939.1500000004</v>
      </c>
      <c r="D59" s="16">
        <v>1040346</v>
      </c>
      <c r="E59" s="16">
        <v>631344</v>
      </c>
      <c r="F59" s="16">
        <v>39640</v>
      </c>
      <c r="G59" s="21"/>
      <c r="H59" s="16">
        <v>687132.9</v>
      </c>
      <c r="I59" s="16">
        <v>41792.25</v>
      </c>
      <c r="J59" s="16">
        <v>5454684</v>
      </c>
      <c r="K59" s="16">
        <f t="shared" si="10"/>
        <v>511881.6</v>
      </c>
      <c r="L59" s="25">
        <v>34800</v>
      </c>
      <c r="M59" s="25">
        <v>31030</v>
      </c>
      <c r="N59" s="25">
        <v>51260</v>
      </c>
      <c r="O59" s="25">
        <v>69600</v>
      </c>
      <c r="P59" s="25">
        <v>166320</v>
      </c>
      <c r="Q59" s="25">
        <v>29000</v>
      </c>
      <c r="R59" s="25">
        <v>2900</v>
      </c>
      <c r="S59" s="25">
        <v>0</v>
      </c>
      <c r="T59" s="25">
        <v>25075.35</v>
      </c>
      <c r="U59" s="25">
        <v>0</v>
      </c>
      <c r="V59" s="25">
        <v>60104</v>
      </c>
      <c r="W59" s="25">
        <v>41792.25</v>
      </c>
      <c r="X59" s="25">
        <v>0</v>
      </c>
      <c r="Y59" s="25">
        <f t="shared" si="11"/>
        <v>200602.8</v>
      </c>
      <c r="Z59" s="25">
        <v>0</v>
      </c>
      <c r="AA59" s="25">
        <v>0</v>
      </c>
      <c r="AB59" s="25">
        <v>0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200602.8</v>
      </c>
      <c r="AI59" s="25">
        <v>0</v>
      </c>
      <c r="AJ59" s="25">
        <v>0</v>
      </c>
      <c r="AK59" s="25">
        <f>960000+8646000+4160000</f>
        <v>13766000</v>
      </c>
      <c r="AL59" s="31"/>
      <c r="AM59" s="31"/>
      <c r="AN59" s="31"/>
      <c r="AO59" s="31"/>
    </row>
    <row r="60" spans="1:41" ht="18" customHeight="1">
      <c r="A60" s="17" t="s">
        <v>91</v>
      </c>
      <c r="B60" s="16">
        <f t="shared" si="9"/>
        <v>20049865.370000001</v>
      </c>
      <c r="C60" s="16">
        <f t="shared" si="12"/>
        <v>5222386.21</v>
      </c>
      <c r="D60" s="16">
        <v>781026</v>
      </c>
      <c r="E60" s="16">
        <v>452940</v>
      </c>
      <c r="F60" s="16">
        <v>41317</v>
      </c>
      <c r="G60" s="21"/>
      <c r="H60" s="16">
        <v>507186.06</v>
      </c>
      <c r="I60" s="16">
        <v>30849.15</v>
      </c>
      <c r="J60" s="16">
        <v>3409068</v>
      </c>
      <c r="K60" s="16">
        <f t="shared" si="10"/>
        <v>411601.64</v>
      </c>
      <c r="L60" s="25">
        <v>25200</v>
      </c>
      <c r="M60" s="25">
        <v>22470</v>
      </c>
      <c r="N60" s="25">
        <v>43020</v>
      </c>
      <c r="O60" s="25">
        <v>50400</v>
      </c>
      <c r="P60" s="25">
        <v>145440</v>
      </c>
      <c r="Q60" s="25">
        <v>21000</v>
      </c>
      <c r="R60" s="25">
        <v>2100</v>
      </c>
      <c r="S60" s="25">
        <v>0</v>
      </c>
      <c r="T60" s="25">
        <v>18509.490000000002</v>
      </c>
      <c r="U60" s="25">
        <v>0</v>
      </c>
      <c r="V60" s="25">
        <v>52613</v>
      </c>
      <c r="W60" s="25">
        <v>30849.15</v>
      </c>
      <c r="X60" s="25">
        <v>0</v>
      </c>
      <c r="Y60" s="25">
        <f t="shared" si="11"/>
        <v>169877.52</v>
      </c>
      <c r="Z60" s="25">
        <v>0</v>
      </c>
      <c r="AA60" s="25">
        <v>0</v>
      </c>
      <c r="AB60" s="25">
        <v>0</v>
      </c>
      <c r="AC60" s="25">
        <v>21801.599999999999</v>
      </c>
      <c r="AD60" s="25">
        <v>0</v>
      </c>
      <c r="AE60" s="25">
        <v>0</v>
      </c>
      <c r="AF60" s="25">
        <v>0</v>
      </c>
      <c r="AG60" s="25">
        <v>0</v>
      </c>
      <c r="AH60" s="25">
        <v>148075.92000000001</v>
      </c>
      <c r="AI60" s="25">
        <v>0</v>
      </c>
      <c r="AJ60" s="25">
        <v>0</v>
      </c>
      <c r="AK60" s="25">
        <f>600000+8646000+840000+4160000</f>
        <v>14246000</v>
      </c>
      <c r="AL60" s="31"/>
      <c r="AM60" s="31"/>
      <c r="AN60" s="31"/>
      <c r="AO60" s="31"/>
    </row>
    <row r="61" spans="1:41" ht="18" customHeight="1">
      <c r="A61" s="17" t="s">
        <v>92</v>
      </c>
      <c r="B61" s="16">
        <f t="shared" si="9"/>
        <v>19262152</v>
      </c>
      <c r="C61" s="16">
        <f t="shared" si="12"/>
        <v>5249854</v>
      </c>
      <c r="D61" s="16">
        <v>906204</v>
      </c>
      <c r="E61" s="16">
        <v>548796</v>
      </c>
      <c r="F61" s="16">
        <v>29245</v>
      </c>
      <c r="G61" s="21"/>
      <c r="H61" s="16">
        <v>598050</v>
      </c>
      <c r="I61" s="16">
        <v>36375</v>
      </c>
      <c r="J61" s="16">
        <v>3131184</v>
      </c>
      <c r="K61" s="16">
        <f t="shared" si="10"/>
        <v>431698</v>
      </c>
      <c r="L61" s="25">
        <v>30000</v>
      </c>
      <c r="M61" s="25">
        <v>26750</v>
      </c>
      <c r="N61" s="25">
        <v>41260</v>
      </c>
      <c r="O61" s="25">
        <v>60000</v>
      </c>
      <c r="P61" s="25">
        <v>134400</v>
      </c>
      <c r="Q61" s="25">
        <v>25000</v>
      </c>
      <c r="R61" s="25">
        <v>2500</v>
      </c>
      <c r="S61" s="25">
        <v>0</v>
      </c>
      <c r="T61" s="25">
        <v>21825</v>
      </c>
      <c r="U61" s="25">
        <v>0</v>
      </c>
      <c r="V61" s="25">
        <v>53588</v>
      </c>
      <c r="W61" s="25">
        <v>36375</v>
      </c>
      <c r="X61" s="25">
        <v>0</v>
      </c>
      <c r="Y61" s="25">
        <f t="shared" si="11"/>
        <v>174600</v>
      </c>
      <c r="Z61" s="25">
        <v>0</v>
      </c>
      <c r="AA61" s="25">
        <v>0</v>
      </c>
      <c r="AB61" s="25">
        <v>0</v>
      </c>
      <c r="AC61" s="25">
        <v>0</v>
      </c>
      <c r="AD61" s="25">
        <v>0</v>
      </c>
      <c r="AE61" s="25">
        <v>0</v>
      </c>
      <c r="AF61" s="25">
        <v>0</v>
      </c>
      <c r="AG61" s="25">
        <v>0</v>
      </c>
      <c r="AH61" s="25">
        <v>174600</v>
      </c>
      <c r="AI61" s="25">
        <v>0</v>
      </c>
      <c r="AJ61" s="25">
        <v>0</v>
      </c>
      <c r="AK61" s="25">
        <f>600000+8646000+4160000</f>
        <v>13406000</v>
      </c>
      <c r="AL61" s="31"/>
      <c r="AM61" s="31"/>
      <c r="AN61" s="31"/>
      <c r="AO61" s="31"/>
    </row>
    <row r="62" spans="1:41" ht="18" customHeight="1">
      <c r="A62" s="17" t="s">
        <v>93</v>
      </c>
      <c r="B62" s="16">
        <f t="shared" si="9"/>
        <v>14591323.1</v>
      </c>
      <c r="C62" s="16">
        <f t="shared" si="12"/>
        <v>1484700.3</v>
      </c>
      <c r="D62" s="16">
        <v>430656</v>
      </c>
      <c r="E62" s="16">
        <v>298524</v>
      </c>
      <c r="F62" s="16">
        <v>8271</v>
      </c>
      <c r="G62" s="21"/>
      <c r="H62" s="16">
        <v>299743.8</v>
      </c>
      <c r="I62" s="16">
        <v>18229.5</v>
      </c>
      <c r="J62" s="16">
        <v>429276</v>
      </c>
      <c r="K62" s="16">
        <f t="shared" si="10"/>
        <v>213121.2</v>
      </c>
      <c r="L62" s="25">
        <v>15600</v>
      </c>
      <c r="M62" s="25">
        <v>13910</v>
      </c>
      <c r="N62" s="25">
        <v>17740</v>
      </c>
      <c r="O62" s="25">
        <v>34080</v>
      </c>
      <c r="P62" s="25">
        <v>57120</v>
      </c>
      <c r="Q62" s="25">
        <v>13000</v>
      </c>
      <c r="R62" s="25">
        <v>1300</v>
      </c>
      <c r="S62" s="25">
        <v>0</v>
      </c>
      <c r="T62" s="25">
        <v>10937.7</v>
      </c>
      <c r="U62" s="25">
        <v>0</v>
      </c>
      <c r="V62" s="25">
        <v>31204</v>
      </c>
      <c r="W62" s="25">
        <v>18229.5</v>
      </c>
      <c r="X62" s="25">
        <v>0</v>
      </c>
      <c r="Y62" s="25">
        <f t="shared" si="11"/>
        <v>87501.6</v>
      </c>
      <c r="Z62" s="25">
        <v>0</v>
      </c>
      <c r="AA62" s="25">
        <v>0</v>
      </c>
      <c r="AB62" s="25">
        <v>0</v>
      </c>
      <c r="AC62" s="25">
        <v>0</v>
      </c>
      <c r="AD62" s="25">
        <v>0</v>
      </c>
      <c r="AE62" s="25">
        <v>0</v>
      </c>
      <c r="AF62" s="25">
        <v>0</v>
      </c>
      <c r="AG62" s="25">
        <v>0</v>
      </c>
      <c r="AH62" s="25">
        <v>87501.6</v>
      </c>
      <c r="AI62" s="25">
        <v>0</v>
      </c>
      <c r="AJ62" s="25">
        <v>0</v>
      </c>
      <c r="AK62" s="25">
        <f>8646000+4160000</f>
        <v>12806000</v>
      </c>
      <c r="AL62" s="31"/>
      <c r="AM62" s="31"/>
      <c r="AN62" s="31"/>
      <c r="AO62" s="31"/>
    </row>
    <row r="63" spans="1:41" ht="18" customHeight="1">
      <c r="A63" s="17" t="s">
        <v>94</v>
      </c>
      <c r="B63" s="16">
        <f t="shared" si="9"/>
        <v>28026250</v>
      </c>
      <c r="C63" s="16">
        <f t="shared" si="12"/>
        <v>1729766</v>
      </c>
      <c r="D63" s="16">
        <v>748584</v>
      </c>
      <c r="E63" s="16">
        <v>438216</v>
      </c>
      <c r="F63" s="16">
        <v>7520</v>
      </c>
      <c r="G63" s="21"/>
      <c r="H63" s="16">
        <v>487728</v>
      </c>
      <c r="I63" s="16">
        <v>29670</v>
      </c>
      <c r="J63" s="16">
        <v>18048</v>
      </c>
      <c r="K63" s="16">
        <f t="shared" si="10"/>
        <v>297828</v>
      </c>
      <c r="L63" s="25">
        <v>22800</v>
      </c>
      <c r="M63" s="25">
        <v>20330</v>
      </c>
      <c r="N63" s="25">
        <v>21700</v>
      </c>
      <c r="O63" s="25">
        <v>45600</v>
      </c>
      <c r="P63" s="25">
        <v>64560</v>
      </c>
      <c r="Q63" s="25">
        <v>19000</v>
      </c>
      <c r="R63" s="25">
        <v>1900</v>
      </c>
      <c r="S63" s="25">
        <v>0</v>
      </c>
      <c r="T63" s="25">
        <v>17802</v>
      </c>
      <c r="U63" s="25">
        <v>6250</v>
      </c>
      <c r="V63" s="25">
        <v>41966</v>
      </c>
      <c r="W63" s="25">
        <v>29670</v>
      </c>
      <c r="X63" s="25">
        <v>6250</v>
      </c>
      <c r="Y63" s="25">
        <f t="shared" si="11"/>
        <v>142416</v>
      </c>
      <c r="Z63" s="25">
        <v>0</v>
      </c>
      <c r="AA63" s="25">
        <v>0</v>
      </c>
      <c r="AB63" s="25">
        <v>0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142416</v>
      </c>
      <c r="AI63" s="25">
        <v>0</v>
      </c>
      <c r="AJ63" s="25">
        <v>0</v>
      </c>
      <c r="AK63" s="25">
        <f>36240+25500000+320000</f>
        <v>25856240</v>
      </c>
      <c r="AL63" s="31"/>
      <c r="AM63" s="31"/>
      <c r="AN63" s="31"/>
      <c r="AO63" s="31"/>
    </row>
    <row r="64" spans="1:41" ht="18" customHeight="1">
      <c r="A64" s="17" t="s">
        <v>95</v>
      </c>
      <c r="B64" s="16">
        <f t="shared" si="9"/>
        <v>23503021.16</v>
      </c>
      <c r="C64" s="16">
        <f t="shared" si="12"/>
        <v>3876991.8</v>
      </c>
      <c r="D64" s="16">
        <v>1635708</v>
      </c>
      <c r="E64" s="16">
        <v>889488</v>
      </c>
      <c r="F64" s="16">
        <v>210433</v>
      </c>
      <c r="G64" s="21"/>
      <c r="H64" s="16">
        <v>1078232.8999999999</v>
      </c>
      <c r="I64" s="16">
        <v>63129.9</v>
      </c>
      <c r="J64" s="16">
        <v>0</v>
      </c>
      <c r="K64" s="16">
        <f t="shared" si="10"/>
        <v>923823.84</v>
      </c>
      <c r="L64" s="25">
        <v>51600</v>
      </c>
      <c r="M64" s="25">
        <v>46010</v>
      </c>
      <c r="N64" s="25">
        <v>108100</v>
      </c>
      <c r="O64" s="25">
        <v>103200</v>
      </c>
      <c r="P64" s="25">
        <v>371520</v>
      </c>
      <c r="Q64" s="25">
        <v>43000</v>
      </c>
      <c r="R64" s="25">
        <v>4300</v>
      </c>
      <c r="S64" s="25">
        <v>0</v>
      </c>
      <c r="T64" s="25">
        <v>37877.94</v>
      </c>
      <c r="U64" s="25">
        <v>0</v>
      </c>
      <c r="V64" s="25">
        <v>95086</v>
      </c>
      <c r="W64" s="25">
        <v>63129.9</v>
      </c>
      <c r="X64" s="25">
        <v>0</v>
      </c>
      <c r="Y64" s="25">
        <f t="shared" si="11"/>
        <v>303023.52</v>
      </c>
      <c r="Z64" s="25"/>
      <c r="AA64" s="25"/>
      <c r="AB64" s="25"/>
      <c r="AC64" s="25"/>
      <c r="AD64" s="25"/>
      <c r="AE64" s="25"/>
      <c r="AF64" s="25"/>
      <c r="AG64" s="25"/>
      <c r="AH64" s="25">
        <v>303023.52</v>
      </c>
      <c r="AI64" s="25"/>
      <c r="AJ64" s="25"/>
      <c r="AK64" s="25">
        <f>3000000+15399182</f>
        <v>18399182</v>
      </c>
      <c r="AL64" s="31"/>
      <c r="AM64" s="31"/>
      <c r="AN64" s="31"/>
      <c r="AO64" s="31"/>
    </row>
    <row r="65" spans="1:41" ht="18" customHeight="1">
      <c r="A65" s="17" t="s">
        <v>96</v>
      </c>
      <c r="B65" s="16">
        <f t="shared" si="9"/>
        <v>1859003.08</v>
      </c>
      <c r="C65" s="16">
        <f t="shared" si="12"/>
        <v>1468167.52</v>
      </c>
      <c r="D65" s="16">
        <v>649716</v>
      </c>
      <c r="E65" s="16">
        <v>294000</v>
      </c>
      <c r="F65" s="16">
        <v>35209</v>
      </c>
      <c r="G65" s="21"/>
      <c r="H65" s="16">
        <v>387763.56</v>
      </c>
      <c r="I65" s="16">
        <v>23592.9</v>
      </c>
      <c r="J65" s="16">
        <v>77886.06</v>
      </c>
      <c r="K65" s="16">
        <f t="shared" si="10"/>
        <v>277589.64</v>
      </c>
      <c r="L65" s="25">
        <v>16800</v>
      </c>
      <c r="M65" s="25">
        <v>14980</v>
      </c>
      <c r="N65" s="25">
        <v>28400</v>
      </c>
      <c r="O65" s="25">
        <v>28800</v>
      </c>
      <c r="P65" s="25">
        <v>91440</v>
      </c>
      <c r="Q65" s="25">
        <v>14000</v>
      </c>
      <c r="R65" s="25">
        <v>1400</v>
      </c>
      <c r="S65" s="25">
        <v>0</v>
      </c>
      <c r="T65" s="25">
        <v>14155.74</v>
      </c>
      <c r="U65" s="25">
        <v>6250</v>
      </c>
      <c r="V65" s="25">
        <v>31521</v>
      </c>
      <c r="W65" s="25">
        <v>23592.9</v>
      </c>
      <c r="X65" s="25">
        <v>6250</v>
      </c>
      <c r="Y65" s="25">
        <f t="shared" si="11"/>
        <v>113245.92</v>
      </c>
      <c r="Z65" s="25">
        <v>0</v>
      </c>
      <c r="AA65" s="25">
        <v>0</v>
      </c>
      <c r="AB65" s="25">
        <v>0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113245.92</v>
      </c>
      <c r="AI65" s="25">
        <v>0</v>
      </c>
      <c r="AJ65" s="25">
        <v>0</v>
      </c>
      <c r="AK65" s="25"/>
      <c r="AL65" s="31"/>
      <c r="AM65" s="31"/>
      <c r="AN65" s="31"/>
      <c r="AO65" s="31"/>
    </row>
    <row r="66" spans="1:41" ht="18" customHeight="1">
      <c r="A66" s="17" t="s">
        <v>97</v>
      </c>
      <c r="B66" s="16">
        <f t="shared" si="9"/>
        <v>1524227.69</v>
      </c>
      <c r="C66" s="16">
        <f t="shared" si="12"/>
        <v>1165902.3700000001</v>
      </c>
      <c r="D66" s="16">
        <v>526170</v>
      </c>
      <c r="E66" s="16">
        <v>267732</v>
      </c>
      <c r="F66" s="16">
        <v>25933</v>
      </c>
      <c r="G66" s="21"/>
      <c r="H66" s="16">
        <v>326219.82</v>
      </c>
      <c r="I66" s="16">
        <v>19847.55</v>
      </c>
      <c r="J66" s="16">
        <v>0</v>
      </c>
      <c r="K66" s="16">
        <f t="shared" si="10"/>
        <v>263057.08</v>
      </c>
      <c r="L66" s="25">
        <v>14400</v>
      </c>
      <c r="M66" s="25">
        <v>12840</v>
      </c>
      <c r="N66" s="25">
        <v>22800</v>
      </c>
      <c r="O66" s="25">
        <v>31200</v>
      </c>
      <c r="P66" s="25">
        <v>77280</v>
      </c>
      <c r="Q66" s="25">
        <v>12000</v>
      </c>
      <c r="R66" s="25">
        <v>1200</v>
      </c>
      <c r="S66" s="25">
        <v>0</v>
      </c>
      <c r="T66" s="25">
        <v>11908.53</v>
      </c>
      <c r="U66" s="25">
        <v>15000</v>
      </c>
      <c r="V66" s="25">
        <v>29581</v>
      </c>
      <c r="W66" s="25">
        <v>19847.55</v>
      </c>
      <c r="X66" s="25">
        <v>15000</v>
      </c>
      <c r="Y66" s="25">
        <f t="shared" si="11"/>
        <v>95268.24</v>
      </c>
      <c r="Z66" s="25">
        <v>0</v>
      </c>
      <c r="AA66" s="25">
        <v>0</v>
      </c>
      <c r="AB66" s="25">
        <v>0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95268.24</v>
      </c>
      <c r="AI66" s="25">
        <v>0</v>
      </c>
      <c r="AJ66" s="25">
        <v>0</v>
      </c>
      <c r="AK66" s="25"/>
      <c r="AL66" s="31"/>
      <c r="AM66" s="31"/>
      <c r="AN66" s="31"/>
      <c r="AO66" s="31"/>
    </row>
    <row r="67" spans="1:41" ht="18" customHeight="1">
      <c r="A67" s="17" t="s">
        <v>98</v>
      </c>
      <c r="B67" s="16">
        <f t="shared" si="9"/>
        <v>836013.64</v>
      </c>
      <c r="C67" s="16">
        <f t="shared" si="12"/>
        <v>463186.72</v>
      </c>
      <c r="D67" s="16">
        <v>193524</v>
      </c>
      <c r="E67" s="16">
        <v>121788</v>
      </c>
      <c r="F67" s="16">
        <v>10414</v>
      </c>
      <c r="G67" s="21"/>
      <c r="H67" s="16">
        <v>129577.92</v>
      </c>
      <c r="I67" s="16">
        <v>7882.8</v>
      </c>
      <c r="J67" s="16">
        <v>0</v>
      </c>
      <c r="K67" s="16">
        <f t="shared" si="10"/>
        <v>109989.48</v>
      </c>
      <c r="L67" s="25">
        <v>6000</v>
      </c>
      <c r="M67" s="25">
        <v>5350</v>
      </c>
      <c r="N67" s="25">
        <v>10460</v>
      </c>
      <c r="O67" s="25">
        <v>9600</v>
      </c>
      <c r="P67" s="25">
        <v>34200</v>
      </c>
      <c r="Q67" s="25">
        <v>5000</v>
      </c>
      <c r="R67" s="25">
        <v>500</v>
      </c>
      <c r="S67" s="25">
        <v>0</v>
      </c>
      <c r="T67" s="25">
        <v>4729.68</v>
      </c>
      <c r="U67" s="25">
        <v>10000</v>
      </c>
      <c r="V67" s="25">
        <v>6267</v>
      </c>
      <c r="W67" s="25">
        <v>7882.8</v>
      </c>
      <c r="X67" s="25">
        <v>10000</v>
      </c>
      <c r="Y67" s="25">
        <f t="shared" si="11"/>
        <v>37837.440000000002</v>
      </c>
      <c r="Z67" s="25">
        <v>0</v>
      </c>
      <c r="AA67" s="25">
        <v>0</v>
      </c>
      <c r="AB67" s="25">
        <v>0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37837.440000000002</v>
      </c>
      <c r="AI67" s="25">
        <v>0</v>
      </c>
      <c r="AJ67" s="25">
        <v>0</v>
      </c>
      <c r="AK67" s="25">
        <v>225000</v>
      </c>
      <c r="AL67" s="31"/>
      <c r="AM67" s="31"/>
      <c r="AN67" s="31"/>
      <c r="AO67" s="31"/>
    </row>
    <row r="68" spans="1:41" ht="18" customHeight="1">
      <c r="A68" s="34" t="s">
        <v>99</v>
      </c>
      <c r="B68" s="16">
        <f t="shared" si="9"/>
        <v>50000</v>
      </c>
      <c r="C68" s="23"/>
      <c r="D68" s="23"/>
      <c r="E68" s="21"/>
      <c r="F68" s="23"/>
      <c r="G68" s="21"/>
      <c r="H68" s="23"/>
      <c r="I68" s="23"/>
      <c r="J68" s="23"/>
      <c r="K68" s="16">
        <f t="shared" si="10"/>
        <v>50000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16">
        <v>50000</v>
      </c>
      <c r="Y68" s="25">
        <f t="shared" si="11"/>
        <v>0</v>
      </c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</row>
    <row r="69" spans="1:41" ht="18" customHeight="1">
      <c r="A69" s="35" t="s">
        <v>100</v>
      </c>
      <c r="B69" s="16">
        <f t="shared" si="9"/>
        <v>120000</v>
      </c>
      <c r="C69" s="23"/>
      <c r="D69" s="23"/>
      <c r="E69" s="21"/>
      <c r="F69" s="23"/>
      <c r="G69" s="21"/>
      <c r="H69" s="23"/>
      <c r="I69" s="23"/>
      <c r="J69" s="23"/>
      <c r="K69" s="16">
        <f t="shared" si="10"/>
        <v>120000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16">
        <v>120000</v>
      </c>
      <c r="Y69" s="25">
        <f t="shared" si="11"/>
        <v>0</v>
      </c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</row>
    <row r="70" spans="1:41" ht="18" customHeight="1">
      <c r="A70" s="35" t="s">
        <v>101</v>
      </c>
      <c r="B70" s="16">
        <f t="shared" si="9"/>
        <v>30000</v>
      </c>
      <c r="C70" s="23"/>
      <c r="D70" s="23"/>
      <c r="E70" s="21"/>
      <c r="F70" s="23"/>
      <c r="G70" s="21"/>
      <c r="H70" s="23"/>
      <c r="I70" s="23"/>
      <c r="J70" s="23"/>
      <c r="K70" s="16">
        <f t="shared" si="10"/>
        <v>30000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16">
        <v>30000</v>
      </c>
      <c r="Y70" s="25">
        <f t="shared" si="11"/>
        <v>0</v>
      </c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</row>
    <row r="71" spans="1:41" ht="18" customHeight="1">
      <c r="A71" s="35" t="s">
        <v>102</v>
      </c>
      <c r="B71" s="16">
        <f>C71+K71+Y71+AK71</f>
        <v>150000</v>
      </c>
      <c r="C71" s="23"/>
      <c r="D71" s="23"/>
      <c r="E71" s="21"/>
      <c r="F71" s="23"/>
      <c r="G71" s="21"/>
      <c r="H71" s="23"/>
      <c r="I71" s="23"/>
      <c r="J71" s="23"/>
      <c r="K71" s="16">
        <f t="shared" si="10"/>
        <v>150000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16">
        <v>150000</v>
      </c>
      <c r="Y71" s="25">
        <f t="shared" si="11"/>
        <v>0</v>
      </c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</row>
    <row r="72" spans="1:41" ht="18" customHeight="1">
      <c r="A72" s="35" t="s">
        <v>103</v>
      </c>
      <c r="B72" s="16">
        <f>C72+K72+Y72+AK72</f>
        <v>1200000</v>
      </c>
      <c r="C72" s="23"/>
      <c r="D72" s="23"/>
      <c r="E72" s="21"/>
      <c r="F72" s="23"/>
      <c r="G72" s="21"/>
      <c r="H72" s="23"/>
      <c r="I72" s="23"/>
      <c r="J72" s="23"/>
      <c r="K72" s="16">
        <f t="shared" si="10"/>
        <v>1200000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16">
        <v>1200000</v>
      </c>
      <c r="Y72" s="25">
        <f t="shared" si="11"/>
        <v>0</v>
      </c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</row>
    <row r="73" spans="1:41" ht="15.95" customHeight="1">
      <c r="A73" s="17" t="s">
        <v>104</v>
      </c>
      <c r="B73" s="16">
        <f>C73+K73+Y73+AK73</f>
        <v>5000</v>
      </c>
      <c r="C73" s="23"/>
      <c r="D73" s="23"/>
      <c r="E73" s="21"/>
      <c r="F73" s="23"/>
      <c r="G73" s="21"/>
      <c r="H73" s="23"/>
      <c r="I73" s="23"/>
      <c r="J73" s="23"/>
      <c r="K73" s="16">
        <f t="shared" si="10"/>
        <v>5000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16">
        <v>5000</v>
      </c>
      <c r="Y73" s="25">
        <f t="shared" si="11"/>
        <v>0</v>
      </c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</row>
    <row r="74" spans="1:41" ht="15.95" customHeight="1">
      <c r="A74" s="23" t="s">
        <v>105</v>
      </c>
      <c r="B74" s="16">
        <f>C74+K74+Y74+AK74</f>
        <v>2710579.08</v>
      </c>
      <c r="C74" s="23"/>
      <c r="D74" s="23"/>
      <c r="E74" s="21"/>
      <c r="F74" s="23"/>
      <c r="G74" s="21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5">
        <f t="shared" si="11"/>
        <v>2710579.08</v>
      </c>
      <c r="Z74" s="25"/>
      <c r="AA74" s="25">
        <v>2334924</v>
      </c>
      <c r="AB74" s="25"/>
      <c r="AC74" s="25">
        <v>13080</v>
      </c>
      <c r="AD74" s="25"/>
      <c r="AE74" s="25"/>
      <c r="AF74" s="25">
        <v>362575.08</v>
      </c>
      <c r="AG74" s="25"/>
      <c r="AH74" s="25"/>
      <c r="AI74" s="25"/>
      <c r="AJ74" s="25"/>
      <c r="AK74" s="25"/>
    </row>
    <row r="75" spans="1:41" ht="15.95" customHeight="1">
      <c r="A75" s="23" t="s">
        <v>106</v>
      </c>
      <c r="B75" s="16">
        <f>C75+K75+Y75+AK75</f>
        <v>765240</v>
      </c>
      <c r="C75" s="23"/>
      <c r="D75" s="23"/>
      <c r="E75" s="21"/>
      <c r="F75" s="23"/>
      <c r="G75" s="21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5">
        <f t="shared" si="11"/>
        <v>765240</v>
      </c>
      <c r="Z75" s="25">
        <v>0</v>
      </c>
      <c r="AA75" s="25">
        <v>733008</v>
      </c>
      <c r="AB75" s="25">
        <v>0</v>
      </c>
      <c r="AC75" s="25">
        <v>32232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/>
    </row>
  </sheetData>
  <mergeCells count="10">
    <mergeCell ref="A2:AK2"/>
    <mergeCell ref="D4:J4"/>
    <mergeCell ref="L4:X4"/>
    <mergeCell ref="Z4:AJ4"/>
    <mergeCell ref="A4:A5"/>
    <mergeCell ref="B4:B5"/>
    <mergeCell ref="C4:C5"/>
    <mergeCell ref="K4:K5"/>
    <mergeCell ref="Y4:Y5"/>
    <mergeCell ref="AK4:AK5"/>
  </mergeCells>
  <phoneticPr fontId="5" type="noConversion"/>
  <printOptions horizontalCentered="1"/>
  <pageMargins left="0.33888888888888902" right="0.27916666666666701" top="0.59027777777777801" bottom="0.70763888888888904" header="0.179166666666667" footer="0.15625"/>
  <pageSetup paperSize="9" scale="88" firstPageNumber="35" fitToHeight="10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MC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Administrator</cp:lastModifiedBy>
  <cp:lastPrinted>2019-12-28T03:18:00Z</cp:lastPrinted>
  <dcterms:created xsi:type="dcterms:W3CDTF">2006-02-13T05:15:00Z</dcterms:created>
  <dcterms:modified xsi:type="dcterms:W3CDTF">2021-05-25T08:51:44Z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KSOReadingLayout">
    <vt:bool>false</vt:bool>
  </property>
</Properties>
</file>