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0"/>
  </bookViews>
  <sheets>
    <sheet name="sheet1" sheetId="68" r:id="rId1"/>
  </sheets>
  <externalReferences>
    <externalReference r:id="rId2"/>
    <externalReference r:id="rId3"/>
    <externalReference r:id="rId4"/>
  </externalReferences>
  <definedNames>
    <definedName name="_Fill" hidden="1">[1]eqpmad2!#REF!</definedName>
    <definedName name="_xlnm._FilterDatabase" localSheetId="0" hidden="1">sheet1!$A$5:$AR$5</definedName>
    <definedName name="_Order1" hidden="1">255</definedName>
    <definedName name="_Order2" hidden="1">255</definedName>
    <definedName name="Database" localSheetId="0" hidden="1">#REF!</definedName>
    <definedName name="Database" hidden="1">#REF!</definedName>
    <definedName name="if" localSheetId="0">#REF!</definedName>
    <definedName name="if">#REF!</definedName>
    <definedName name="Module.Prix_SMC" localSheetId="0">[2]!Module.Prix_SMC</definedName>
    <definedName name="Module.Prix_SMC">[3]!Module.Prix_SMC</definedName>
    <definedName name="_xlnm.Print_Area" hidden="1">#N/A</definedName>
    <definedName name="_xlnm.Print_Titles" localSheetId="0" hidden="1">sheet1!$A:$AK,sheet1!$1:$4</definedName>
    <definedName name="_xlnm.Print_Titles" hidden="1">#N/A</definedName>
    <definedName name="Prix_SMC" localSheetId="0">[2]!Prix_SMC</definedName>
    <definedName name="Prix_SMC">[3]!Prix_SMC</definedName>
    <definedName name="人员2013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<sst xmlns="http://schemas.openxmlformats.org/spreadsheetml/2006/main" count="120" uniqueCount="116">
  <si>
    <t>2020年黄石港区一般公共预算本级支出明细表（按经济款级分类）</t>
  </si>
  <si>
    <t>单位：元</t>
  </si>
  <si>
    <t>单位名称</t>
  </si>
  <si>
    <t>合计</t>
  </si>
  <si>
    <t>工资福利支出</t>
  </si>
  <si>
    <t>商品和服务支出</t>
  </si>
  <si>
    <t>对个人和家庭补助支出</t>
  </si>
  <si>
    <t>项目支出</t>
  </si>
  <si>
    <t>基本工资</t>
  </si>
  <si>
    <t>津贴补贴</t>
  </si>
  <si>
    <t>奖金</t>
  </si>
  <si>
    <t>绩效工资</t>
  </si>
  <si>
    <t>社会保
障缴费</t>
  </si>
  <si>
    <t>住房补贴</t>
  </si>
  <si>
    <t>其他工资福利支出</t>
  </si>
  <si>
    <t>办公印刷费</t>
  </si>
  <si>
    <t>水电费</t>
  </si>
  <si>
    <t>邮电费</t>
  </si>
  <si>
    <t>物业管理补贴</t>
  </si>
  <si>
    <t>交通费</t>
  </si>
  <si>
    <t>差旅费</t>
  </si>
  <si>
    <t>维修租赁费</t>
  </si>
  <si>
    <t>会议费</t>
  </si>
  <si>
    <t>培训费</t>
  </si>
  <si>
    <t>招待费</t>
  </si>
  <si>
    <t>工会经费</t>
  </si>
  <si>
    <t>福利费</t>
  </si>
  <si>
    <t>其他商品和服务支出</t>
  </si>
  <si>
    <t>离休人员经费</t>
  </si>
  <si>
    <t>退休人员经费</t>
  </si>
  <si>
    <t>退职（役）费</t>
  </si>
  <si>
    <t>抚恤金</t>
  </si>
  <si>
    <t>生活补助</t>
  </si>
  <si>
    <t>救济费</t>
  </si>
  <si>
    <t>医疗费</t>
  </si>
  <si>
    <t>奖励金</t>
  </si>
  <si>
    <t>住房公积金</t>
  </si>
  <si>
    <t>购房补贴</t>
  </si>
  <si>
    <t>其他对个人和家庭的补助</t>
  </si>
  <si>
    <t>人大办</t>
  </si>
  <si>
    <t>政协办</t>
  </si>
  <si>
    <t>政府办</t>
  </si>
  <si>
    <t>发改局</t>
  </si>
  <si>
    <t>财政局</t>
  </si>
  <si>
    <t>审计局</t>
  </si>
  <si>
    <t xml:space="preserve"> </t>
  </si>
  <si>
    <t>统计局</t>
  </si>
  <si>
    <t>纪委监察</t>
  </si>
  <si>
    <t>区编办</t>
  </si>
  <si>
    <t>民宗局</t>
  </si>
  <si>
    <t>区委办</t>
  </si>
  <si>
    <t>宣传部</t>
  </si>
  <si>
    <t>组织部</t>
  </si>
  <si>
    <t>政法委</t>
  </si>
  <si>
    <t>信访办</t>
  </si>
  <si>
    <t>统战部</t>
  </si>
  <si>
    <t>妇联</t>
  </si>
  <si>
    <t>团委</t>
  </si>
  <si>
    <t>工会</t>
  </si>
  <si>
    <t>人武部</t>
  </si>
  <si>
    <t>机关事务服务中心</t>
  </si>
  <si>
    <t>老干部局</t>
  </si>
  <si>
    <t>政务服务和大数据局</t>
  </si>
  <si>
    <t>市场监督管理局</t>
  </si>
  <si>
    <t>司法局</t>
  </si>
  <si>
    <t>教育局</t>
  </si>
  <si>
    <t>教研室</t>
  </si>
  <si>
    <t>中山小学</t>
  </si>
  <si>
    <t>武汉路小学</t>
  </si>
  <si>
    <t>老虎头小学</t>
  </si>
  <si>
    <t>南湖小学</t>
  </si>
  <si>
    <t>市府路小学</t>
  </si>
  <si>
    <t>沈家营小学</t>
  </si>
  <si>
    <t>广场路小学</t>
  </si>
  <si>
    <t>黄石八中</t>
  </si>
  <si>
    <t>黄石十四中学</t>
  </si>
  <si>
    <t>黄石十五中学</t>
  </si>
  <si>
    <t>黄石十八中学</t>
  </si>
  <si>
    <t>江北学校</t>
  </si>
  <si>
    <t>楠竹林学校</t>
  </si>
  <si>
    <t>花湖小学</t>
  </si>
  <si>
    <t>武黄路小学</t>
  </si>
  <si>
    <t>教育局托管</t>
  </si>
  <si>
    <t>科经局</t>
  </si>
  <si>
    <t>文旅局</t>
  </si>
  <si>
    <t>民政局</t>
  </si>
  <si>
    <t>就业局</t>
  </si>
  <si>
    <t>人社局</t>
  </si>
  <si>
    <t>残联</t>
  </si>
  <si>
    <t>社会保险局</t>
  </si>
  <si>
    <t>退役军人事务局</t>
  </si>
  <si>
    <t>卫健局</t>
  </si>
  <si>
    <t>沈家营社区卫生(妇幼)</t>
  </si>
  <si>
    <t>黄石港社区卫生(七医院)</t>
  </si>
  <si>
    <t>医疗保障局</t>
  </si>
  <si>
    <t>黄石港街办</t>
  </si>
  <si>
    <t>沈家营街办</t>
  </si>
  <si>
    <t>花湖街办</t>
  </si>
  <si>
    <t>胜阳港街办</t>
  </si>
  <si>
    <t>江北管理区</t>
  </si>
  <si>
    <t>建设局</t>
  </si>
  <si>
    <t>城管局</t>
  </si>
  <si>
    <t>住房保障局</t>
  </si>
  <si>
    <t>爱卫办</t>
  </si>
  <si>
    <t>水利和湖泊局</t>
  </si>
  <si>
    <t>应急管理局</t>
  </si>
  <si>
    <t>贸易协会</t>
  </si>
  <si>
    <t>机要室</t>
  </si>
  <si>
    <t>收付中心（含国资经费）</t>
  </si>
  <si>
    <t>老年体协</t>
  </si>
  <si>
    <t>书画协会</t>
  </si>
  <si>
    <t>关工委</t>
  </si>
  <si>
    <t>文联</t>
  </si>
  <si>
    <t>电子政务经费</t>
  </si>
  <si>
    <t>政务公开及财政监督经费</t>
  </si>
  <si>
    <t>金财工程升级改造经费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</si>
</sst>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-&quot;$&quot;* #,##0_-;\-&quot;$&quot;* #,##0_-;_-&quot;$&quot;* &quot;-&quot;_-;_-@_-"/>
    <numFmt numFmtId="179" formatCode="_(&quot;$&quot;* #,##0.00_);_(&quot;$&quot;* \(#,##0.00\);_(&quot;$&quot;* &quot;-&quot;??_);_(@_)"/>
    <numFmt numFmtId="180" formatCode="\$#,##0.00;\(\$#,##0.00\)"/>
    <numFmt numFmtId="181" formatCode="\$#,##0;\(\$#,##0\)"/>
    <numFmt numFmtId="182" formatCode="#,##0.0000"/>
    <numFmt numFmtId="183" formatCode="&quot;$&quot;#,##0;[Red]\-&quot;$&quot;#,##0"/>
    <numFmt numFmtId="184" formatCode="#,##0.000"/>
    <numFmt numFmtId="185" formatCode="&quot;$&quot;#,##0;\-&quot;$&quot;#,##0"/>
    <numFmt numFmtId="186" formatCode="_-* #,##0_-;\-* #,##0_-;_-* &quot;-&quot;_-;_-@_-"/>
    <numFmt numFmtId="187" formatCode="0.0"/>
    <numFmt numFmtId="188" formatCode="0_ "/>
    <numFmt numFmtId="189" formatCode="#,##0_ "/>
    <numFmt numFmtId="190" formatCode="0.00_);[Red]\(0.00\)"/>
  </numFmts>
  <fonts count="46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sz val="8"/>
      <name val="Times New Roman"/>
      <charset val="134"/>
    </font>
    <font>
      <sz val="12"/>
      <name val="??¨??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u/>
      <sz val="12"/>
      <color indexed="36"/>
      <name val="宋体"/>
      <charset val="134"/>
    </font>
    <font>
      <sz val="12"/>
      <name val="官帕眉"/>
      <charset val="134"/>
    </font>
    <font>
      <sz val="12"/>
      <name val="Courier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2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6" fontId="28" fillId="0" borderId="0" applyFill="0" applyBorder="0" applyAlignment="0"/>
    <xf numFmtId="0" fontId="28" fillId="0" borderId="0" applyNumberFormat="0" applyFill="0" applyBorder="0" applyAlignment="0" applyProtection="0">
      <alignment vertical="top"/>
    </xf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177" fontId="30" fillId="0" borderId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30" fillId="0" borderId="0"/>
    <xf numFmtId="0" fontId="31" fillId="0" borderId="0" applyProtection="0"/>
    <xf numFmtId="181" fontId="30" fillId="0" borderId="0"/>
    <xf numFmtId="2" fontId="31" fillId="0" borderId="0" applyProtection="0"/>
    <xf numFmtId="0" fontId="32" fillId="0" borderId="17" applyNumberFormat="0" applyAlignment="0" applyProtection="0">
      <alignment horizontal="left" vertical="center"/>
    </xf>
    <xf numFmtId="0" fontId="32" fillId="0" borderId="18">
      <alignment horizontal="left" vertical="center"/>
    </xf>
    <xf numFmtId="0" fontId="32" fillId="0" borderId="18">
      <alignment horizontal="left" vertical="center"/>
    </xf>
    <xf numFmtId="0" fontId="32" fillId="0" borderId="18">
      <alignment horizontal="left" vertical="center"/>
    </xf>
    <xf numFmtId="0" fontId="33" fillId="0" borderId="0" applyProtection="0"/>
    <xf numFmtId="0" fontId="32" fillId="0" borderId="0" applyProtection="0"/>
    <xf numFmtId="37" fontId="34" fillId="0" borderId="0"/>
    <xf numFmtId="0" fontId="35" fillId="0" borderId="0"/>
    <xf numFmtId="0" fontId="36" fillId="0" borderId="0"/>
    <xf numFmtId="1" fontId="25" fillId="0" borderId="0"/>
    <xf numFmtId="0" fontId="29" fillId="0" borderId="0" applyNumberFormat="0" applyFill="0" applyBorder="0" applyAlignment="0" applyProtection="0"/>
    <xf numFmtId="0" fontId="31" fillId="0" borderId="19" applyProtection="0"/>
    <xf numFmtId="0" fontId="31" fillId="0" borderId="19" applyProtection="0"/>
    <xf numFmtId="9" fontId="37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8" fillId="0" borderId="1">
      <alignment horizontal="distributed" vertical="center" wrapText="1"/>
    </xf>
    <xf numFmtId="0" fontId="38" fillId="0" borderId="1">
      <alignment horizontal="distributed" vertical="center" wrapText="1"/>
    </xf>
    <xf numFmtId="0" fontId="38" fillId="0" borderId="1">
      <alignment horizontal="distributed" vertical="center" wrapText="1"/>
    </xf>
    <xf numFmtId="0" fontId="38" fillId="0" borderId="1">
      <alignment horizontal="distributed" vertical="center" wrapText="1"/>
    </xf>
    <xf numFmtId="0" fontId="38" fillId="0" borderId="1">
      <alignment horizontal="distributed" vertical="center" wrapText="1"/>
    </xf>
    <xf numFmtId="0" fontId="38" fillId="0" borderId="1">
      <alignment horizontal="distributed" vertical="center" wrapText="1"/>
    </xf>
    <xf numFmtId="0" fontId="38" fillId="0" borderId="1">
      <alignment horizontal="distributed" vertical="center" wrapText="1"/>
    </xf>
    <xf numFmtId="0" fontId="38" fillId="0" borderId="1">
      <alignment horizontal="distributed" vertical="center" wrapText="1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>
      <alignment vertical="center"/>
    </xf>
    <xf numFmtId="0" fontId="41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1" fillId="0" borderId="0">
      <alignment vertical="center"/>
    </xf>
    <xf numFmtId="0" fontId="4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1" fillId="0" borderId="0">
      <alignment vertical="center"/>
    </xf>
    <xf numFmtId="0" fontId="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82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25" fillId="0" borderId="0"/>
    <xf numFmtId="41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186" fontId="29" fillId="0" borderId="0" applyFont="0" applyFill="0" applyBorder="0" applyAlignment="0" applyProtection="0">
      <alignment vertical="center"/>
    </xf>
    <xf numFmtId="186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186" fontId="29" fillId="0" borderId="0" applyFont="0" applyFill="0" applyBorder="0" applyAlignment="0" applyProtection="0">
      <alignment vertical="center"/>
    </xf>
    <xf numFmtId="0" fontId="44" fillId="0" borderId="0"/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1" fontId="38" fillId="0" borderId="1">
      <alignment vertical="center"/>
      <protection locked="0"/>
    </xf>
    <xf numFmtId="0" fontId="45" fillId="0" borderId="0"/>
    <xf numFmtId="0" fontId="45" fillId="0" borderId="0"/>
    <xf numFmtId="0" fontId="45" fillId="0" borderId="0"/>
    <xf numFmtId="187" fontId="38" fillId="0" borderId="1">
      <alignment vertical="center"/>
      <protection locked="0"/>
    </xf>
    <xf numFmtId="187" fontId="38" fillId="0" borderId="1">
      <alignment vertical="center"/>
      <protection locked="0"/>
    </xf>
    <xf numFmtId="187" fontId="38" fillId="0" borderId="1">
      <alignment vertical="center"/>
      <protection locked="0"/>
    </xf>
    <xf numFmtId="187" fontId="38" fillId="0" borderId="1">
      <alignment vertical="center"/>
      <protection locked="0"/>
    </xf>
    <xf numFmtId="187" fontId="38" fillId="0" borderId="1">
      <alignment vertical="center"/>
      <protection locked="0"/>
    </xf>
    <xf numFmtId="187" fontId="38" fillId="0" borderId="1">
      <alignment vertical="center"/>
      <protection locked="0"/>
    </xf>
    <xf numFmtId="187" fontId="38" fillId="0" borderId="1">
      <alignment vertical="center"/>
      <protection locked="0"/>
    </xf>
    <xf numFmtId="187" fontId="38" fillId="0" borderId="1">
      <alignment vertical="center"/>
      <protection locked="0"/>
    </xf>
    <xf numFmtId="0" fontId="25" fillId="0" borderId="0"/>
  </cellStyleXfs>
  <cellXfs count="38">
    <xf numFmtId="0" fontId="0" fillId="0" borderId="0" xfId="0"/>
    <xf numFmtId="0" fontId="0" fillId="0" borderId="0" xfId="0" applyFont="1" applyFill="1"/>
    <xf numFmtId="0" fontId="1" fillId="0" borderId="0" xfId="0" applyFont="1"/>
    <xf numFmtId="0" fontId="0" fillId="0" borderId="0" xfId="0" applyFont="1" applyBorder="1"/>
    <xf numFmtId="0" fontId="0" fillId="0" borderId="0" xfId="0" applyFont="1"/>
    <xf numFmtId="0" fontId="0" fillId="0" borderId="0" xfId="0" applyFill="1"/>
    <xf numFmtId="188" fontId="0" fillId="0" borderId="0" xfId="0" applyNumberFormat="1"/>
    <xf numFmtId="0" fontId="2" fillId="0" borderId="0" xfId="221" applyNumberFormat="1" applyFont="1" applyFill="1" applyBorder="1" applyAlignment="1" applyProtection="1">
      <alignment horizontal="center" vertical="center"/>
    </xf>
    <xf numFmtId="0" fontId="2" fillId="0" borderId="0" xfId="221" applyNumberFormat="1" applyFont="1" applyFill="1" applyAlignment="1" applyProtection="1">
      <alignment horizontal="center" vertical="center"/>
    </xf>
    <xf numFmtId="0" fontId="1" fillId="0" borderId="1" xfId="221" applyNumberFormat="1" applyFont="1" applyFill="1" applyBorder="1" applyAlignment="1" applyProtection="1">
      <alignment horizontal="center" vertical="center" wrapText="1"/>
    </xf>
    <xf numFmtId="0" fontId="3" fillId="0" borderId="2" xfId="221" applyNumberFormat="1" applyFont="1" applyFill="1" applyBorder="1" applyAlignment="1" applyProtection="1">
      <alignment horizontal="center" vertical="center" wrapText="1"/>
    </xf>
    <xf numFmtId="0" fontId="1" fillId="0" borderId="3" xfId="221" applyNumberFormat="1" applyFont="1" applyFill="1" applyBorder="1" applyAlignment="1" applyProtection="1">
      <alignment horizontal="center" vertical="center" wrapText="1"/>
    </xf>
    <xf numFmtId="49" fontId="2" fillId="2" borderId="1" xfId="126" applyNumberFormat="1" applyFont="1" applyFill="1" applyBorder="1" applyAlignment="1" applyProtection="1">
      <alignment horizontal="center" vertical="center"/>
    </xf>
    <xf numFmtId="0" fontId="3" fillId="0" borderId="4" xfId="221" applyNumberFormat="1" applyFont="1" applyFill="1" applyBorder="1" applyAlignment="1" applyProtection="1">
      <alignment horizontal="center" vertical="center" wrapText="1"/>
    </xf>
    <xf numFmtId="0" fontId="1" fillId="0" borderId="4" xfId="221" applyNumberFormat="1" applyFont="1" applyFill="1" applyBorder="1" applyAlignment="1" applyProtection="1">
      <alignment horizontal="center" vertical="center" wrapText="1"/>
    </xf>
    <xf numFmtId="0" fontId="1" fillId="0" borderId="5" xfId="221" applyNumberFormat="1" applyFont="1" applyFill="1" applyBorder="1" applyAlignment="1" applyProtection="1">
      <alignment horizontal="center" vertical="center" wrapText="1"/>
    </xf>
    <xf numFmtId="49" fontId="4" fillId="0" borderId="1" xfId="221" applyNumberFormat="1" applyFont="1" applyFill="1" applyBorder="1" applyAlignment="1" applyProtection="1">
      <alignment horizontal="left" vertical="center"/>
    </xf>
    <xf numFmtId="3" fontId="4" fillId="0" borderId="3" xfId="221" applyNumberFormat="1" applyFont="1" applyFill="1" applyBorder="1" applyAlignment="1" applyProtection="1">
      <alignment horizontal="right" vertical="center"/>
    </xf>
    <xf numFmtId="3" fontId="4" fillId="0" borderId="1" xfId="221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vertical="center"/>
    </xf>
    <xf numFmtId="189" fontId="4" fillId="0" borderId="3" xfId="221" applyNumberFormat="1" applyFont="1" applyFill="1" applyBorder="1" applyAlignment="1" applyProtection="1">
      <alignment horizontal="right" vertical="center"/>
    </xf>
    <xf numFmtId="189" fontId="4" fillId="0" borderId="1" xfId="221" applyNumberFormat="1" applyFont="1" applyFill="1" applyBorder="1" applyAlignment="1" applyProtection="1">
      <alignment horizontal="right" vertical="center"/>
    </xf>
    <xf numFmtId="0" fontId="1" fillId="0" borderId="1" xfId="0" applyFont="1" applyBorder="1"/>
    <xf numFmtId="0" fontId="1" fillId="0" borderId="6" xfId="221" applyNumberFormat="1" applyFont="1" applyFill="1" applyBorder="1" applyAlignment="1" applyProtection="1">
      <alignment horizontal="center" vertical="center" wrapText="1"/>
    </xf>
    <xf numFmtId="0" fontId="1" fillId="0" borderId="7" xfId="221" applyNumberFormat="1" applyFont="1" applyFill="1" applyBorder="1" applyAlignment="1" applyProtection="1">
      <alignment horizontal="center" vertical="center" wrapText="1"/>
    </xf>
    <xf numFmtId="3" fontId="4" fillId="0" borderId="8" xfId="221" applyNumberFormat="1" applyFont="1" applyFill="1" applyBorder="1" applyAlignment="1" applyProtection="1">
      <alignment horizontal="right" vertical="center"/>
    </xf>
    <xf numFmtId="190" fontId="4" fillId="0" borderId="1" xfId="221" applyNumberFormat="1" applyFont="1" applyFill="1" applyBorder="1" applyAlignment="1" applyProtection="1">
      <alignment horizontal="right" vertical="center"/>
    </xf>
    <xf numFmtId="0" fontId="1" fillId="0" borderId="8" xfId="221" applyNumberFormat="1" applyFont="1" applyFill="1" applyBorder="1" applyAlignment="1" applyProtection="1">
      <alignment horizontal="center" vertical="center" wrapText="1"/>
    </xf>
    <xf numFmtId="188" fontId="1" fillId="0" borderId="1" xfId="221" applyNumberFormat="1" applyFont="1" applyFill="1" applyBorder="1" applyAlignment="1" applyProtection="1">
      <alignment horizontal="center" vertical="center"/>
    </xf>
    <xf numFmtId="188" fontId="4" fillId="0" borderId="1" xfId="221" applyNumberFormat="1" applyFont="1" applyFill="1" applyBorder="1" applyAlignment="1" applyProtection="1">
      <alignment horizontal="right" vertical="center"/>
    </xf>
    <xf numFmtId="0" fontId="4" fillId="0" borderId="0" xfId="221" applyFont="1" applyFill="1"/>
    <xf numFmtId="0" fontId="4" fillId="0" borderId="0" xfId="221"/>
    <xf numFmtId="0" fontId="1" fillId="0" borderId="0" xfId="0" applyFont="1" applyFill="1"/>
    <xf numFmtId="0" fontId="4" fillId="0" borderId="1" xfId="221" applyFill="1" applyBorder="1"/>
    <xf numFmtId="0" fontId="4" fillId="0" borderId="1" xfId="221" applyBorder="1"/>
    <xf numFmtId="0" fontId="0" fillId="0" borderId="1" xfId="0" applyBorder="1"/>
    <xf numFmtId="0" fontId="0" fillId="0" borderId="1" xfId="0" applyFill="1" applyBorder="1"/>
    <xf numFmtId="188" fontId="4" fillId="0" borderId="3" xfId="221" applyNumberFormat="1" applyFont="1" applyFill="1" applyBorder="1" applyAlignment="1" applyProtection="1">
      <alignment horizontal="right" vertical="center"/>
    </xf>
  </cellXfs>
  <cellStyles count="3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6 2" xfId="50"/>
    <cellStyle name="20% - 强调文字颜色 6 2 2" xfId="51"/>
    <cellStyle name="20% - 强调文字颜色 6 2 2 2" xfId="52"/>
    <cellStyle name="20% - 强调文字颜色 6 2 3" xfId="53"/>
    <cellStyle name="60% - 强调文字颜色 2 2" xfId="54"/>
    <cellStyle name="60% - 强调文字颜色 2 2 2" xfId="55"/>
    <cellStyle name="60% - 强调文字颜色 2 2 2 2" xfId="56"/>
    <cellStyle name="60% - 强调文字颜色 2 2 3" xfId="57"/>
    <cellStyle name="Calc Currency (0)" xfId="58"/>
    <cellStyle name="ColLevel_0" xfId="59"/>
    <cellStyle name="Comma [0]" xfId="60"/>
    <cellStyle name="Comma [0] 2" xfId="61"/>
    <cellStyle name="Comma [0] 2 2" xfId="62"/>
    <cellStyle name="Comma [0] 3" xfId="63"/>
    <cellStyle name="Comma [0] 3 2" xfId="64"/>
    <cellStyle name="Comma [0] 4" xfId="65"/>
    <cellStyle name="comma zerodec" xfId="66"/>
    <cellStyle name="Comma_1995" xfId="67"/>
    <cellStyle name="Currency [0]" xfId="68"/>
    <cellStyle name="Currency [0] 2" xfId="69"/>
    <cellStyle name="Currency [0] 2 2" xfId="70"/>
    <cellStyle name="Currency [0] 3" xfId="71"/>
    <cellStyle name="Currency [0] 3 2" xfId="72"/>
    <cellStyle name="Currency [0] 4" xfId="73"/>
    <cellStyle name="Currency_1995" xfId="74"/>
    <cellStyle name="Currency1" xfId="75"/>
    <cellStyle name="Date" xfId="76"/>
    <cellStyle name="Dollar (zero dec)" xfId="77"/>
    <cellStyle name="Fixed" xfId="78"/>
    <cellStyle name="Header1" xfId="79"/>
    <cellStyle name="Header2" xfId="80"/>
    <cellStyle name="Header2 2" xfId="81"/>
    <cellStyle name="Header2 3" xfId="82"/>
    <cellStyle name="HEADING1" xfId="83"/>
    <cellStyle name="HEADING2" xfId="84"/>
    <cellStyle name="no dec" xfId="85"/>
    <cellStyle name="Norma,_laroux_4_营业在建 (2)_E21" xfId="86"/>
    <cellStyle name="Normal_#10-Headcount" xfId="87"/>
    <cellStyle name="Percent_laroux" xfId="88"/>
    <cellStyle name="RowLevel_0" xfId="89"/>
    <cellStyle name="Total" xfId="90"/>
    <cellStyle name="Total 2" xfId="91"/>
    <cellStyle name="百分比 2" xfId="92"/>
    <cellStyle name="百分比 3" xfId="93"/>
    <cellStyle name="表标题" xfId="94"/>
    <cellStyle name="表标题 2" xfId="95"/>
    <cellStyle name="表标题 2 2" xfId="96"/>
    <cellStyle name="表标题 2 2 2" xfId="97"/>
    <cellStyle name="表标题 2 3" xfId="98"/>
    <cellStyle name="表标题 3" xfId="99"/>
    <cellStyle name="表标题 3 2" xfId="100"/>
    <cellStyle name="表标题 4" xfId="101"/>
    <cellStyle name="差_★2014年预算表格（向人大报告20140218）" xfId="102"/>
    <cellStyle name="差_★2014年预算表格（向人大报告20140218） 2" xfId="103"/>
    <cellStyle name="差_★2014年预算表格（向人大报告20140218） 2 2" xfId="104"/>
    <cellStyle name="差_★2014年预算表格（向人大报告20140218） 3" xfId="105"/>
    <cellStyle name="常规 10" xfId="106"/>
    <cellStyle name="常规 10 2" xfId="107"/>
    <cellStyle name="常规 11" xfId="108"/>
    <cellStyle name="常规 11 2" xfId="109"/>
    <cellStyle name="常规 12" xfId="110"/>
    <cellStyle name="常规 12 2" xfId="111"/>
    <cellStyle name="常规 13" xfId="112"/>
    <cellStyle name="常规 13 2" xfId="113"/>
    <cellStyle name="常规 14" xfId="114"/>
    <cellStyle name="常规 14 2" xfId="115"/>
    <cellStyle name="常规 15" xfId="116"/>
    <cellStyle name="常规 15 2" xfId="117"/>
    <cellStyle name="常规 16" xfId="118"/>
    <cellStyle name="常规 16 2" xfId="119"/>
    <cellStyle name="常规 17" xfId="120"/>
    <cellStyle name="常规 17 2" xfId="121"/>
    <cellStyle name="常规 18" xfId="122"/>
    <cellStyle name="常规 18 2" xfId="123"/>
    <cellStyle name="常规 19" xfId="124"/>
    <cellStyle name="常规 19 2" xfId="125"/>
    <cellStyle name="常规 2" xfId="126"/>
    <cellStyle name="常规 2 10" xfId="127"/>
    <cellStyle name="常规 2 11" xfId="128"/>
    <cellStyle name="常规 2 2" xfId="129"/>
    <cellStyle name="常规 2 2 2" xfId="130"/>
    <cellStyle name="常规 2 2 2 2" xfId="131"/>
    <cellStyle name="常规 2 2 2 2 2" xfId="132"/>
    <cellStyle name="常规 2 2 2 3" xfId="133"/>
    <cellStyle name="常规 2 2 3" xfId="134"/>
    <cellStyle name="常规 2 2 3 2" xfId="135"/>
    <cellStyle name="常规 2 2 4" xfId="136"/>
    <cellStyle name="常规 2 2 4 2" xfId="137"/>
    <cellStyle name="常规 2 2 5" xfId="138"/>
    <cellStyle name="常规 2 2 5 2" xfId="139"/>
    <cellStyle name="常规 2 2 6" xfId="140"/>
    <cellStyle name="常规 2 3" xfId="141"/>
    <cellStyle name="常规 2 3 2" xfId="142"/>
    <cellStyle name="常规 2 3 2 2" xfId="143"/>
    <cellStyle name="常规 2 3 3" xfId="144"/>
    <cellStyle name="常规 2 4" xfId="145"/>
    <cellStyle name="常规 2 4 2" xfId="146"/>
    <cellStyle name="常规 2 4 2 2" xfId="147"/>
    <cellStyle name="常规 2 4 3" xfId="148"/>
    <cellStyle name="常规 2 4 3 2" xfId="149"/>
    <cellStyle name="常规 2 4 4" xfId="150"/>
    <cellStyle name="常规 2 5" xfId="151"/>
    <cellStyle name="常规 2 5 2" xfId="152"/>
    <cellStyle name="常规 2 5 2 2" xfId="153"/>
    <cellStyle name="常规 2 5 3" xfId="154"/>
    <cellStyle name="常规 2 5 3 2" xfId="155"/>
    <cellStyle name="常规 2 5 4" xfId="156"/>
    <cellStyle name="常规 2 6" xfId="157"/>
    <cellStyle name="常规 2 6 2" xfId="158"/>
    <cellStyle name="常规 2 7" xfId="159"/>
    <cellStyle name="常规 2 7 2" xfId="160"/>
    <cellStyle name="常规 2 8" xfId="161"/>
    <cellStyle name="常规 2 8 2" xfId="162"/>
    <cellStyle name="常规 2 9" xfId="163"/>
    <cellStyle name="常规 20" xfId="164"/>
    <cellStyle name="常规 20 2" xfId="165"/>
    <cellStyle name="常规 21" xfId="166"/>
    <cellStyle name="常规 21 2" xfId="167"/>
    <cellStyle name="常规 22" xfId="168"/>
    <cellStyle name="常规 22 2" xfId="169"/>
    <cellStyle name="常规 23" xfId="170"/>
    <cellStyle name="常规 23 2" xfId="171"/>
    <cellStyle name="常规 24" xfId="172"/>
    <cellStyle name="常规 24 2" xfId="173"/>
    <cellStyle name="常规 25" xfId="174"/>
    <cellStyle name="常规 25 2" xfId="175"/>
    <cellStyle name="常规 26" xfId="176"/>
    <cellStyle name="常规 26 2" xfId="177"/>
    <cellStyle name="常规 27" xfId="178"/>
    <cellStyle name="常规 27 2" xfId="179"/>
    <cellStyle name="常规 28" xfId="180"/>
    <cellStyle name="常规 28 2" xfId="181"/>
    <cellStyle name="常规 29" xfId="182"/>
    <cellStyle name="常规 29 2" xfId="183"/>
    <cellStyle name="常规 3" xfId="184"/>
    <cellStyle name="常规 3 2" xfId="185"/>
    <cellStyle name="常规 3 2 2" xfId="186"/>
    <cellStyle name="常规 3 2 2 2" xfId="187"/>
    <cellStyle name="常规 3 2 3" xfId="188"/>
    <cellStyle name="常规 3 2 3 2" xfId="189"/>
    <cellStyle name="常规 3 2 4" xfId="190"/>
    <cellStyle name="常规 3 2 4 2" xfId="191"/>
    <cellStyle name="常规 3 2 5" xfId="192"/>
    <cellStyle name="常规 3 3" xfId="193"/>
    <cellStyle name="常规 3 3 2" xfId="194"/>
    <cellStyle name="常规 3 3 2 2" xfId="195"/>
    <cellStyle name="常规 3 3 3" xfId="196"/>
    <cellStyle name="常规 3 3 3 2" xfId="197"/>
    <cellStyle name="常规 3 3 4" xfId="198"/>
    <cellStyle name="常规 3 4" xfId="199"/>
    <cellStyle name="常规 3 4 2" xfId="200"/>
    <cellStyle name="常规 3 4 2 2" xfId="201"/>
    <cellStyle name="常规 3 4 3" xfId="202"/>
    <cellStyle name="常规 3 4 3 2" xfId="203"/>
    <cellStyle name="常规 3 4 4" xfId="204"/>
    <cellStyle name="常规 3 5" xfId="205"/>
    <cellStyle name="常规 3 5 2" xfId="206"/>
    <cellStyle name="常规 3 6" xfId="207"/>
    <cellStyle name="常规 3 6 2" xfId="208"/>
    <cellStyle name="常规 3 7" xfId="209"/>
    <cellStyle name="常规 3 8" xfId="210"/>
    <cellStyle name="常规 30" xfId="211"/>
    <cellStyle name="常规 30 2" xfId="212"/>
    <cellStyle name="常规 31" xfId="213"/>
    <cellStyle name="常规 31 2" xfId="214"/>
    <cellStyle name="常规 32" xfId="215"/>
    <cellStyle name="常规 32 2" xfId="216"/>
    <cellStyle name="常规 33" xfId="217"/>
    <cellStyle name="常规 33 2" xfId="218"/>
    <cellStyle name="常规 34" xfId="219"/>
    <cellStyle name="常规 34 2" xfId="220"/>
    <cellStyle name="常规 35" xfId="221"/>
    <cellStyle name="常规 35 2" xfId="222"/>
    <cellStyle name="常规 36" xfId="223"/>
    <cellStyle name="常规 36 2" xfId="224"/>
    <cellStyle name="常规 37" xfId="225"/>
    <cellStyle name="常规 37 2" xfId="226"/>
    <cellStyle name="常规 38" xfId="227"/>
    <cellStyle name="常规 39" xfId="228"/>
    <cellStyle name="常规 4" xfId="229"/>
    <cellStyle name="常规 4 2" xfId="230"/>
    <cellStyle name="常规 4 2 2" xfId="231"/>
    <cellStyle name="常规 4 2 2 2" xfId="232"/>
    <cellStyle name="常规 4 2 3" xfId="233"/>
    <cellStyle name="常规 4 2 3 2" xfId="234"/>
    <cellStyle name="常规 4 2 4" xfId="235"/>
    <cellStyle name="常规 4 3" xfId="236"/>
    <cellStyle name="常规 4 3 2" xfId="237"/>
    <cellStyle name="常规 4 3 2 2" xfId="238"/>
    <cellStyle name="常规 4 3 3" xfId="239"/>
    <cellStyle name="常规 4 4" xfId="240"/>
    <cellStyle name="常规 4 4 2" xfId="241"/>
    <cellStyle name="常规 4 5" xfId="242"/>
    <cellStyle name="常规 4 5 2" xfId="243"/>
    <cellStyle name="常规 4 6" xfId="244"/>
    <cellStyle name="常规 4 6 2" xfId="245"/>
    <cellStyle name="常规 4 7" xfId="246"/>
    <cellStyle name="常规 40" xfId="247"/>
    <cellStyle name="常规 41" xfId="248"/>
    <cellStyle name="常规 42" xfId="249"/>
    <cellStyle name="常规 5" xfId="250"/>
    <cellStyle name="常规 5 2" xfId="251"/>
    <cellStyle name="常规 5 2 2" xfId="252"/>
    <cellStyle name="常规 5 3" xfId="253"/>
    <cellStyle name="常规 5 3 2" xfId="254"/>
    <cellStyle name="常规 5 4" xfId="255"/>
    <cellStyle name="常规 6" xfId="256"/>
    <cellStyle name="常规 6 2" xfId="257"/>
    <cellStyle name="常规 6 2 2" xfId="258"/>
    <cellStyle name="常规 6 3" xfId="259"/>
    <cellStyle name="常规 6 3 2" xfId="260"/>
    <cellStyle name="常规 6 4" xfId="261"/>
    <cellStyle name="常规 7" xfId="262"/>
    <cellStyle name="常规 7 2" xfId="263"/>
    <cellStyle name="常规 7 2 2" xfId="264"/>
    <cellStyle name="常规 7 3" xfId="265"/>
    <cellStyle name="常规 8" xfId="266"/>
    <cellStyle name="常规 8 2" xfId="267"/>
    <cellStyle name="常规 8 3" xfId="268"/>
    <cellStyle name="常规 9" xfId="269"/>
    <cellStyle name="常规 9 2" xfId="270"/>
    <cellStyle name="分级显示行_1_13区汇总" xfId="271"/>
    <cellStyle name="归盒啦_95" xfId="272"/>
    <cellStyle name="好_★2014年预算表格（向人大报告20140218）" xfId="273"/>
    <cellStyle name="好_★2014年预算表格（向人大报告20140218） 2" xfId="274"/>
    <cellStyle name="好_★2014年预算表格（向人大报告20140218） 2 2" xfId="275"/>
    <cellStyle name="好_★2014年预算表格（向人大报告20140218） 2 2 2" xfId="276"/>
    <cellStyle name="好_★2014年预算表格（向人大报告20140218） 2 3" xfId="277"/>
    <cellStyle name="好_★2014年预算表格（向人大报告20140218） 3" xfId="278"/>
    <cellStyle name="后继超链接" xfId="279"/>
    <cellStyle name="后继超链接 2" xfId="280"/>
    <cellStyle name="后继超链接 2 2" xfId="281"/>
    <cellStyle name="后继超链接 2 3" xfId="282"/>
    <cellStyle name="后继超链接 3" xfId="283"/>
    <cellStyle name="霓付 [0]_95" xfId="284"/>
    <cellStyle name="霓付_95" xfId="285"/>
    <cellStyle name="烹拳 [0]_95" xfId="286"/>
    <cellStyle name="烹拳_95" xfId="287"/>
    <cellStyle name="普通_“三部” (2)" xfId="288"/>
    <cellStyle name="千分位[0]_F01-1" xfId="289"/>
    <cellStyle name="千分位_97-917" xfId="290"/>
    <cellStyle name="千位[0]_，" xfId="291"/>
    <cellStyle name="千位_，" xfId="292"/>
    <cellStyle name="千位分隔 2" xfId="293"/>
    <cellStyle name="千位分隔 2 2" xfId="294"/>
    <cellStyle name="千位分隔 2 3" xfId="295"/>
    <cellStyle name="千位分隔 3" xfId="296"/>
    <cellStyle name="千位分隔 3 2" xfId="297"/>
    <cellStyle name="千位分隔 4" xfId="298"/>
    <cellStyle name="千位分隔[0] 2" xfId="299"/>
    <cellStyle name="千位分隔[0] 2 2" xfId="300"/>
    <cellStyle name="千位分隔[0] 3" xfId="301"/>
    <cellStyle name="千位分隔[0] 3 2" xfId="302"/>
    <cellStyle name="千位分隔[0] 4" xfId="303"/>
    <cellStyle name="钎霖_4岿角利" xfId="304"/>
    <cellStyle name="数字" xfId="305"/>
    <cellStyle name="数字 2" xfId="306"/>
    <cellStyle name="数字 2 2" xfId="307"/>
    <cellStyle name="数字 2 2 2" xfId="308"/>
    <cellStyle name="数字 2 3" xfId="309"/>
    <cellStyle name="数字 3" xfId="310"/>
    <cellStyle name="数字 3 2" xfId="311"/>
    <cellStyle name="数字 4" xfId="312"/>
    <cellStyle name="未定义" xfId="313"/>
    <cellStyle name="未定义 2" xfId="314"/>
    <cellStyle name="未定义 2 2" xfId="315"/>
    <cellStyle name="小数" xfId="316"/>
    <cellStyle name="小数 2" xfId="317"/>
    <cellStyle name="小数 2 2" xfId="318"/>
    <cellStyle name="小数 2 2 2" xfId="319"/>
    <cellStyle name="小数 2 3" xfId="320"/>
    <cellStyle name="小数 3" xfId="321"/>
    <cellStyle name="小数 3 2" xfId="322"/>
    <cellStyle name="小数 4" xfId="323"/>
    <cellStyle name="样式 1" xfId="3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九"/>
      <sheetName val="Book2"/>
      <sheetName val="RecoveredExternalLink1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九"/>
      <sheetName val="Book2"/>
    </sheetNames>
    <definedNames>
      <definedName name="Module.Prix_SMC"/>
      <definedName name="Prix_SMC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R81"/>
  <sheetViews>
    <sheetView showGridLines="0" showZeros="0" tabSelected="1" workbookViewId="0">
      <selection activeCell="A2" sqref="A2:AJ2"/>
    </sheetView>
  </sheetViews>
  <sheetFormatPr defaultColWidth="12.375" defaultRowHeight="32.25" customHeight="1"/>
  <cols>
    <col min="1" max="1" width="17.5" style="3" customWidth="1"/>
    <col min="2" max="2" width="11.375" style="4" customWidth="1"/>
    <col min="3" max="3" width="9.5" customWidth="1"/>
    <col min="4" max="4" width="8.875" customWidth="1"/>
    <col min="5" max="5" width="8.5" customWidth="1"/>
    <col min="6" max="6" width="7.875" customWidth="1"/>
    <col min="7" max="7" width="8.75" customWidth="1"/>
    <col min="8" max="8" width="9" customWidth="1"/>
    <col min="9" max="9" width="10" style="5" customWidth="1"/>
    <col min="10" max="10" width="9.25" style="5" customWidth="1"/>
    <col min="11" max="11" width="11.875" customWidth="1"/>
    <col min="12" max="12" width="10.375" style="5" customWidth="1"/>
    <col min="13" max="23" width="8.625" customWidth="1"/>
    <col min="24" max="24" width="8.625" style="5" customWidth="1"/>
    <col min="25" max="25" width="12.375" customWidth="1"/>
    <col min="26" max="26" width="7.625" style="6" customWidth="1"/>
    <col min="27" max="27" width="7.875" style="5" customWidth="1"/>
    <col min="28" max="31" width="7.875" customWidth="1"/>
    <col min="32" max="32" width="11.75" style="5" customWidth="1"/>
    <col min="33" max="33" width="7.875" customWidth="1"/>
    <col min="34" max="34" width="10.75" style="5" customWidth="1"/>
    <col min="35" max="35" width="7.875" customWidth="1"/>
    <col min="36" max="36" width="7.75" customWidth="1"/>
    <col min="37" max="37" width="17.25" style="5" customWidth="1"/>
  </cols>
  <sheetData>
    <row r="1" ht="17.25" customHeight="1"/>
    <row r="2" s="1" customFormat="1" customHeight="1" spans="1:4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30" t="s">
        <v>1</v>
      </c>
      <c r="AL2" s="30"/>
      <c r="AM2" s="30"/>
      <c r="AN2" s="30"/>
      <c r="AO2" s="30"/>
      <c r="AP2" s="30"/>
    </row>
    <row r="3" s="2" customFormat="1" ht="20.1" customHeight="1" spans="1:44">
      <c r="A3" s="9" t="s">
        <v>2</v>
      </c>
      <c r="B3" s="10" t="s">
        <v>3</v>
      </c>
      <c r="C3" s="9" t="s">
        <v>3</v>
      </c>
      <c r="D3" s="11" t="s">
        <v>4</v>
      </c>
      <c r="E3" s="9"/>
      <c r="F3" s="9"/>
      <c r="G3" s="9"/>
      <c r="H3" s="9"/>
      <c r="I3" s="23"/>
      <c r="J3" s="24"/>
      <c r="K3" s="9" t="s">
        <v>3</v>
      </c>
      <c r="L3" s="11" t="s">
        <v>5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27"/>
      <c r="Y3" s="9" t="s">
        <v>3</v>
      </c>
      <c r="Z3" s="28" t="s">
        <v>6</v>
      </c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9" t="s">
        <v>7</v>
      </c>
      <c r="AL3" s="31"/>
      <c r="AM3" s="31"/>
      <c r="AN3" s="31"/>
      <c r="AO3" s="31"/>
      <c r="AP3" s="31"/>
      <c r="AQ3" s="31"/>
      <c r="AR3" s="31"/>
    </row>
    <row r="4" s="2" customFormat="1" ht="35.25" customHeight="1" spans="1:44">
      <c r="A4" s="12"/>
      <c r="B4" s="13"/>
      <c r="C4" s="12"/>
      <c r="D4" s="14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9" t="s">
        <v>13</v>
      </c>
      <c r="J4" s="9" t="s">
        <v>14</v>
      </c>
      <c r="K4" s="9"/>
      <c r="L4" s="11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  <c r="V4" s="9" t="s">
        <v>25</v>
      </c>
      <c r="W4" s="9" t="s">
        <v>26</v>
      </c>
      <c r="X4" s="27" t="s">
        <v>27</v>
      </c>
      <c r="Y4" s="9"/>
      <c r="Z4" s="9" t="s">
        <v>28</v>
      </c>
      <c r="AA4" s="9" t="s">
        <v>29</v>
      </c>
      <c r="AB4" s="9" t="s">
        <v>30</v>
      </c>
      <c r="AC4" s="9" t="s">
        <v>31</v>
      </c>
      <c r="AD4" s="9" t="s">
        <v>32</v>
      </c>
      <c r="AE4" s="9" t="s">
        <v>33</v>
      </c>
      <c r="AF4" s="9" t="s">
        <v>34</v>
      </c>
      <c r="AG4" s="9" t="s">
        <v>35</v>
      </c>
      <c r="AH4" s="9" t="s">
        <v>36</v>
      </c>
      <c r="AI4" s="9" t="s">
        <v>37</v>
      </c>
      <c r="AJ4" s="9" t="s">
        <v>38</v>
      </c>
      <c r="AK4" s="9"/>
      <c r="AL4" s="31"/>
      <c r="AM4" s="31"/>
      <c r="AN4" s="31"/>
      <c r="AO4" s="31"/>
      <c r="AP4" s="31"/>
      <c r="AQ4" s="31"/>
      <c r="AR4" s="31"/>
    </row>
    <row r="5" s="2" customFormat="1" ht="20.1" customHeight="1" spans="1:44">
      <c r="A5" s="16" t="s">
        <v>3</v>
      </c>
      <c r="B5" s="17">
        <f>C5+K5+Y5+AK5</f>
        <v>575999999.643267</v>
      </c>
      <c r="C5" s="18">
        <f>D5+E5+F5+G5+H5+I5+J5</f>
        <v>178574181.292667</v>
      </c>
      <c r="D5" s="18">
        <f>SUM(D6:D81)</f>
        <v>77282167.6</v>
      </c>
      <c r="E5" s="18">
        <f t="shared" ref="E5:J5" si="0">SUM(E6:E81)</f>
        <v>10868761.2</v>
      </c>
      <c r="F5" s="18">
        <f t="shared" si="0"/>
        <v>1041479.66666667</v>
      </c>
      <c r="G5" s="18">
        <f t="shared" si="0"/>
        <v>26701320</v>
      </c>
      <c r="H5" s="18">
        <f t="shared" si="0"/>
        <v>40220734.356</v>
      </c>
      <c r="I5" s="18">
        <f t="shared" si="0"/>
        <v>2707150.67</v>
      </c>
      <c r="J5" s="18">
        <f t="shared" si="0"/>
        <v>19752567.8</v>
      </c>
      <c r="K5" s="18">
        <f>L5+M5+N5+O5+P5+Q5+R5+S5+T5+U5+V5+W5+X5</f>
        <v>25522327.224</v>
      </c>
      <c r="L5" s="18">
        <f>SUM(L6:L81)</f>
        <v>2767676</v>
      </c>
      <c r="M5" s="18">
        <f t="shared" ref="M5:X5" si="1">SUM(M6:M81)</f>
        <v>530720</v>
      </c>
      <c r="N5" s="18">
        <f t="shared" si="1"/>
        <v>998920</v>
      </c>
      <c r="O5" s="18">
        <f t="shared" si="1"/>
        <v>3720720</v>
      </c>
      <c r="P5" s="18">
        <f t="shared" si="1"/>
        <v>7270000</v>
      </c>
      <c r="Q5" s="18">
        <f t="shared" si="1"/>
        <v>624000</v>
      </c>
      <c r="R5" s="18">
        <f t="shared" si="1"/>
        <v>68300</v>
      </c>
      <c r="S5" s="18">
        <f t="shared" si="1"/>
        <v>1600</v>
      </c>
      <c r="T5" s="18">
        <f t="shared" si="1"/>
        <v>466286.034</v>
      </c>
      <c r="U5" s="18">
        <f t="shared" si="1"/>
        <v>518500</v>
      </c>
      <c r="V5" s="18">
        <f t="shared" si="1"/>
        <v>3067633</v>
      </c>
      <c r="W5" s="18">
        <f t="shared" si="1"/>
        <v>786472.19</v>
      </c>
      <c r="X5" s="18">
        <f t="shared" si="1"/>
        <v>4701500</v>
      </c>
      <c r="Y5" s="18">
        <f>Z5+AA5+AB5+AC5+AD5+AE5+AF5+AG5+AH5+AI5+AJ5</f>
        <v>29248456.1266</v>
      </c>
      <c r="Z5" s="18">
        <f>SUM(Z6:Z81)</f>
        <v>664276.28</v>
      </c>
      <c r="AA5" s="18">
        <f t="shared" ref="AA5:AK5" si="2">SUM(AA6:AA81)</f>
        <v>4160566.269</v>
      </c>
      <c r="AB5" s="18">
        <f t="shared" si="2"/>
        <v>0</v>
      </c>
      <c r="AC5" s="18">
        <f t="shared" si="2"/>
        <v>323985.6</v>
      </c>
      <c r="AD5" s="18">
        <f t="shared" si="2"/>
        <v>0</v>
      </c>
      <c r="AE5" s="18">
        <f t="shared" si="2"/>
        <v>0</v>
      </c>
      <c r="AF5" s="18">
        <f t="shared" si="2"/>
        <v>9985304.7616</v>
      </c>
      <c r="AG5" s="18">
        <f t="shared" si="2"/>
        <v>0</v>
      </c>
      <c r="AH5" s="18">
        <f t="shared" si="2"/>
        <v>12994323.216</v>
      </c>
      <c r="AI5" s="18">
        <f t="shared" si="2"/>
        <v>0</v>
      </c>
      <c r="AJ5" s="18">
        <f t="shared" si="2"/>
        <v>1120000</v>
      </c>
      <c r="AK5" s="18">
        <f t="shared" si="2"/>
        <v>342655035</v>
      </c>
      <c r="AL5" s="31"/>
      <c r="AM5" s="31"/>
      <c r="AN5" s="31"/>
      <c r="AO5" s="31"/>
      <c r="AP5" s="31"/>
      <c r="AQ5" s="31"/>
      <c r="AR5" s="31"/>
    </row>
    <row r="6" s="2" customFormat="1" ht="20.25" customHeight="1" spans="1:44">
      <c r="A6" s="19" t="s">
        <v>39</v>
      </c>
      <c r="B6" s="17">
        <f t="shared" ref="B6:B37" si="3">C6+K6+Y6+AK6</f>
        <v>2722953.432</v>
      </c>
      <c r="C6" s="18">
        <f t="shared" ref="C6:C37" si="4">D6+E6+F6+G6+H6+I6+J6</f>
        <v>1606851.2</v>
      </c>
      <c r="D6" s="18">
        <v>741624</v>
      </c>
      <c r="E6" s="18">
        <v>340464</v>
      </c>
      <c r="F6" s="18">
        <v>61018</v>
      </c>
      <c r="G6" s="18"/>
      <c r="H6" s="18">
        <v>401213</v>
      </c>
      <c r="I6" s="25">
        <v>27052.2</v>
      </c>
      <c r="J6" s="18">
        <v>35480</v>
      </c>
      <c r="K6" s="18">
        <f t="shared" ref="K6:K37" si="5">L6+M6+N6+O6+P6+Q6+R6+S6+T6+U6+V6+W6+X6</f>
        <v>512961.52</v>
      </c>
      <c r="L6" s="17">
        <v>20800</v>
      </c>
      <c r="M6" s="17">
        <v>14980</v>
      </c>
      <c r="N6" s="17">
        <v>51920</v>
      </c>
      <c r="O6" s="17">
        <v>36960</v>
      </c>
      <c r="P6" s="17">
        <v>168120</v>
      </c>
      <c r="Q6" s="17">
        <v>38000</v>
      </c>
      <c r="R6" s="17">
        <v>1400</v>
      </c>
      <c r="S6" s="17">
        <v>0</v>
      </c>
      <c r="T6" s="17">
        <v>16231.32</v>
      </c>
      <c r="U6" s="17">
        <v>27500</v>
      </c>
      <c r="V6" s="17">
        <v>56498</v>
      </c>
      <c r="W6" s="17">
        <v>27052.2</v>
      </c>
      <c r="X6" s="17">
        <v>53500</v>
      </c>
      <c r="Y6" s="18">
        <f t="shared" ref="Y6:Y37" si="6">Z6+AA6+AB6+AC6+AD6+AE6+AF6+AG6+AH6+AI6+AJ6</f>
        <v>173540.712</v>
      </c>
      <c r="Z6" s="29">
        <v>0</v>
      </c>
      <c r="AA6" s="18">
        <v>0</v>
      </c>
      <c r="AB6" s="18"/>
      <c r="AC6" s="18">
        <v>0</v>
      </c>
      <c r="AD6" s="18"/>
      <c r="AE6" s="18"/>
      <c r="AF6" s="18">
        <v>43690.152</v>
      </c>
      <c r="AG6" s="18"/>
      <c r="AH6" s="18">
        <v>129850.56</v>
      </c>
      <c r="AI6" s="18">
        <v>0</v>
      </c>
      <c r="AJ6" s="18">
        <v>0</v>
      </c>
      <c r="AK6" s="18">
        <v>429600</v>
      </c>
      <c r="AL6" s="31"/>
      <c r="AM6" s="31"/>
      <c r="AN6" s="31"/>
      <c r="AO6" s="31"/>
      <c r="AP6" s="31"/>
      <c r="AQ6" s="31"/>
      <c r="AR6" s="31"/>
    </row>
    <row r="7" s="2" customFormat="1" ht="20.25" customHeight="1" spans="1:44">
      <c r="A7" s="19" t="s">
        <v>40</v>
      </c>
      <c r="B7" s="17">
        <f t="shared" si="3"/>
        <v>2679047.7624</v>
      </c>
      <c r="C7" s="18">
        <f t="shared" si="4"/>
        <v>1771733.44</v>
      </c>
      <c r="D7" s="18">
        <v>779532</v>
      </c>
      <c r="E7" s="18">
        <v>364140</v>
      </c>
      <c r="F7" s="18">
        <v>61875</v>
      </c>
      <c r="G7" s="18"/>
      <c r="H7" s="18">
        <v>424058.64</v>
      </c>
      <c r="I7" s="25">
        <v>28591.8</v>
      </c>
      <c r="J7" s="18">
        <v>113536</v>
      </c>
      <c r="K7" s="18">
        <f t="shared" si="5"/>
        <v>512899.88</v>
      </c>
      <c r="L7" s="17">
        <v>22000</v>
      </c>
      <c r="M7" s="17">
        <v>16050</v>
      </c>
      <c r="N7" s="17">
        <v>48180</v>
      </c>
      <c r="O7" s="17">
        <v>37440</v>
      </c>
      <c r="P7" s="17">
        <v>163920</v>
      </c>
      <c r="Q7" s="17">
        <v>39000</v>
      </c>
      <c r="R7" s="17">
        <v>1500</v>
      </c>
      <c r="S7" s="17">
        <v>0</v>
      </c>
      <c r="T7" s="17">
        <v>17155.08</v>
      </c>
      <c r="U7" s="17">
        <v>44500</v>
      </c>
      <c r="V7" s="17">
        <v>50063</v>
      </c>
      <c r="W7" s="17">
        <v>28591.8</v>
      </c>
      <c r="X7" s="17">
        <v>44500</v>
      </c>
      <c r="Y7" s="18">
        <f t="shared" si="6"/>
        <v>175414.4424</v>
      </c>
      <c r="Z7" s="29">
        <v>0</v>
      </c>
      <c r="AA7" s="18">
        <v>0</v>
      </c>
      <c r="AB7" s="18"/>
      <c r="AC7" s="18">
        <v>0</v>
      </c>
      <c r="AD7" s="18"/>
      <c r="AE7" s="18"/>
      <c r="AF7" s="18">
        <v>38173.8024</v>
      </c>
      <c r="AG7" s="18"/>
      <c r="AH7" s="18">
        <v>137240.64</v>
      </c>
      <c r="AI7" s="18">
        <v>0</v>
      </c>
      <c r="AJ7" s="18">
        <v>0</v>
      </c>
      <c r="AK7" s="18">
        <v>219000</v>
      </c>
      <c r="AL7" s="31"/>
      <c r="AM7" s="31"/>
      <c r="AN7" s="31"/>
      <c r="AO7" s="31"/>
      <c r="AP7" s="31"/>
      <c r="AQ7" s="31"/>
      <c r="AR7" s="31"/>
    </row>
    <row r="8" s="2" customFormat="1" ht="20.25" customHeight="1" spans="1:44">
      <c r="A8" s="19" t="s">
        <v>41</v>
      </c>
      <c r="B8" s="17">
        <f t="shared" si="3"/>
        <v>22175466.78</v>
      </c>
      <c r="C8" s="18">
        <f t="shared" si="4"/>
        <v>2052323.46</v>
      </c>
      <c r="D8" s="18">
        <v>781152</v>
      </c>
      <c r="E8" s="18">
        <v>437400</v>
      </c>
      <c r="F8" s="18">
        <v>46143</v>
      </c>
      <c r="G8" s="18"/>
      <c r="H8" s="18">
        <v>451944.24</v>
      </c>
      <c r="I8" s="25">
        <v>30463.8</v>
      </c>
      <c r="J8" s="18">
        <v>305220.42</v>
      </c>
      <c r="K8" s="18">
        <f t="shared" si="5"/>
        <v>666917.08</v>
      </c>
      <c r="L8" s="17">
        <v>25600</v>
      </c>
      <c r="M8" s="17">
        <v>19260</v>
      </c>
      <c r="N8" s="17">
        <v>52560</v>
      </c>
      <c r="O8" s="17">
        <v>45600</v>
      </c>
      <c r="P8" s="17">
        <v>214080</v>
      </c>
      <c r="Q8" s="17">
        <v>42000</v>
      </c>
      <c r="R8" s="17">
        <v>1800</v>
      </c>
      <c r="S8" s="17">
        <v>0</v>
      </c>
      <c r="T8" s="17">
        <v>18278.28</v>
      </c>
      <c r="U8" s="17">
        <v>60000</v>
      </c>
      <c r="V8" s="17">
        <v>57275</v>
      </c>
      <c r="W8" s="17">
        <v>30463.8</v>
      </c>
      <c r="X8" s="17">
        <v>100000</v>
      </c>
      <c r="Y8" s="18">
        <f t="shared" si="6"/>
        <v>146226.24</v>
      </c>
      <c r="Z8" s="29">
        <v>0</v>
      </c>
      <c r="AA8" s="18">
        <v>0</v>
      </c>
      <c r="AB8" s="18"/>
      <c r="AC8" s="18">
        <v>0</v>
      </c>
      <c r="AD8" s="18"/>
      <c r="AE8" s="18"/>
      <c r="AF8" s="18">
        <v>0</v>
      </c>
      <c r="AG8" s="18"/>
      <c r="AH8" s="18">
        <v>146226.24</v>
      </c>
      <c r="AI8" s="18">
        <v>0</v>
      </c>
      <c r="AJ8" s="18">
        <v>0</v>
      </c>
      <c r="AK8" s="18">
        <f>290000+19020000</f>
        <v>19310000</v>
      </c>
      <c r="AL8" s="31"/>
      <c r="AM8" s="31"/>
      <c r="AN8" s="31"/>
      <c r="AO8" s="31"/>
      <c r="AP8" s="31"/>
      <c r="AQ8" s="31"/>
      <c r="AR8" s="31"/>
    </row>
    <row r="9" s="2" customFormat="1" ht="20.25" customHeight="1" spans="1:44">
      <c r="A9" s="19" t="s">
        <v>42</v>
      </c>
      <c r="B9" s="17">
        <f t="shared" si="3"/>
        <v>6590758.904</v>
      </c>
      <c r="C9" s="18">
        <f t="shared" si="4"/>
        <v>950939.32</v>
      </c>
      <c r="D9" s="18">
        <v>423984</v>
      </c>
      <c r="E9" s="18">
        <v>244632</v>
      </c>
      <c r="F9" s="18">
        <v>17560</v>
      </c>
      <c r="G9" s="18"/>
      <c r="H9" s="18">
        <v>248047.92</v>
      </c>
      <c r="I9" s="25">
        <v>16715.4</v>
      </c>
      <c r="J9" s="18">
        <v>0</v>
      </c>
      <c r="K9" s="18">
        <f t="shared" si="5"/>
        <v>259621.64</v>
      </c>
      <c r="L9" s="17">
        <v>13200</v>
      </c>
      <c r="M9" s="17">
        <v>11770</v>
      </c>
      <c r="N9" s="17">
        <v>19940</v>
      </c>
      <c r="O9" s="17">
        <v>26400</v>
      </c>
      <c r="P9" s="17">
        <v>95040</v>
      </c>
      <c r="Q9" s="17">
        <v>11000</v>
      </c>
      <c r="R9" s="17">
        <v>1100</v>
      </c>
      <c r="S9" s="17">
        <v>0</v>
      </c>
      <c r="T9" s="17">
        <v>10029.24</v>
      </c>
      <c r="U9" s="17">
        <v>13000</v>
      </c>
      <c r="V9" s="17">
        <v>28427</v>
      </c>
      <c r="W9" s="17">
        <v>16715.4</v>
      </c>
      <c r="X9" s="17">
        <v>13000</v>
      </c>
      <c r="Y9" s="18">
        <f t="shared" si="6"/>
        <v>95197.944</v>
      </c>
      <c r="Z9" s="29">
        <v>0</v>
      </c>
      <c r="AA9" s="18">
        <v>0</v>
      </c>
      <c r="AB9" s="18"/>
      <c r="AC9" s="18">
        <v>0</v>
      </c>
      <c r="AD9" s="18"/>
      <c r="AE9" s="18"/>
      <c r="AF9" s="18">
        <v>14964.024</v>
      </c>
      <c r="AG9" s="18"/>
      <c r="AH9" s="18">
        <v>80233.92</v>
      </c>
      <c r="AI9" s="18">
        <v>0</v>
      </c>
      <c r="AJ9" s="18">
        <v>0</v>
      </c>
      <c r="AK9" s="18">
        <f>285000+5000000</f>
        <v>5285000</v>
      </c>
      <c r="AL9" s="31"/>
      <c r="AM9" s="31"/>
      <c r="AN9" s="31"/>
      <c r="AO9" s="31"/>
      <c r="AP9" s="31"/>
      <c r="AQ9" s="31"/>
      <c r="AR9" s="31"/>
    </row>
    <row r="10" s="2" customFormat="1" ht="20.25" customHeight="1" spans="1:44">
      <c r="A10" s="19" t="s">
        <v>43</v>
      </c>
      <c r="B10" s="17">
        <f t="shared" si="3"/>
        <v>2235442.0932</v>
      </c>
      <c r="C10" s="18">
        <f t="shared" si="4"/>
        <v>1385575.38</v>
      </c>
      <c r="D10" s="18">
        <v>550212</v>
      </c>
      <c r="E10" s="18">
        <v>358032</v>
      </c>
      <c r="F10" s="18">
        <v>9615</v>
      </c>
      <c r="G10" s="18"/>
      <c r="H10" s="18">
        <v>337010.28</v>
      </c>
      <c r="I10" s="25">
        <v>22706.1</v>
      </c>
      <c r="J10" s="18">
        <v>108000</v>
      </c>
      <c r="K10" s="18">
        <f t="shared" si="5"/>
        <v>334509.76</v>
      </c>
      <c r="L10" s="17">
        <v>18900</v>
      </c>
      <c r="M10" s="17">
        <v>17120</v>
      </c>
      <c r="N10" s="17">
        <v>20800</v>
      </c>
      <c r="O10" s="17">
        <v>35520</v>
      </c>
      <c r="P10" s="17">
        <v>99240</v>
      </c>
      <c r="Q10" s="17">
        <v>15000</v>
      </c>
      <c r="R10" s="17">
        <v>1600</v>
      </c>
      <c r="S10" s="17">
        <v>0</v>
      </c>
      <c r="T10" s="17">
        <v>13623.66</v>
      </c>
      <c r="U10" s="17">
        <v>27500</v>
      </c>
      <c r="V10" s="17">
        <v>35000</v>
      </c>
      <c r="W10" s="17">
        <v>22706.1</v>
      </c>
      <c r="X10" s="17">
        <v>27500</v>
      </c>
      <c r="Y10" s="18">
        <f t="shared" si="6"/>
        <v>135356.9532</v>
      </c>
      <c r="Z10" s="29">
        <v>0</v>
      </c>
      <c r="AA10" s="18">
        <v>0</v>
      </c>
      <c r="AB10" s="18"/>
      <c r="AC10" s="18">
        <v>0</v>
      </c>
      <c r="AD10" s="18"/>
      <c r="AE10" s="18"/>
      <c r="AF10" s="18">
        <v>26367.6732</v>
      </c>
      <c r="AG10" s="18"/>
      <c r="AH10" s="18">
        <v>108989.28</v>
      </c>
      <c r="AI10" s="18">
        <v>0</v>
      </c>
      <c r="AJ10" s="18">
        <v>0</v>
      </c>
      <c r="AK10" s="18">
        <v>380000</v>
      </c>
      <c r="AL10" s="31"/>
      <c r="AM10" s="31"/>
      <c r="AN10" s="31"/>
      <c r="AO10" s="31"/>
      <c r="AP10" s="31"/>
      <c r="AQ10" s="31"/>
      <c r="AR10" s="31"/>
    </row>
    <row r="11" s="2" customFormat="1" ht="20.25" customHeight="1" spans="1:44">
      <c r="A11" s="19" t="s">
        <v>44</v>
      </c>
      <c r="B11" s="20">
        <f t="shared" si="3"/>
        <v>1192038.24666667</v>
      </c>
      <c r="C11" s="21">
        <f>SUM(D11:J11)</f>
        <v>667894.286666667</v>
      </c>
      <c r="D11" s="18">
        <v>202100</v>
      </c>
      <c r="E11" s="18">
        <v>102456</v>
      </c>
      <c r="F11" s="18">
        <v>12798.6666666667</v>
      </c>
      <c r="G11" s="18" t="s">
        <v>45</v>
      </c>
      <c r="H11" s="18">
        <v>112925.72</v>
      </c>
      <c r="I11" s="25">
        <v>7613.9</v>
      </c>
      <c r="J11" s="18">
        <v>230000</v>
      </c>
      <c r="K11" s="18">
        <f t="shared" si="5"/>
        <v>117597.24</v>
      </c>
      <c r="L11" s="17">
        <v>5500</v>
      </c>
      <c r="M11" s="17">
        <v>4280</v>
      </c>
      <c r="N11" s="17">
        <v>9520</v>
      </c>
      <c r="O11" s="17">
        <v>9600</v>
      </c>
      <c r="P11" s="17">
        <v>38160</v>
      </c>
      <c r="Q11" s="17">
        <v>7000</v>
      </c>
      <c r="R11" s="17">
        <v>400</v>
      </c>
      <c r="S11" s="17">
        <v>0</v>
      </c>
      <c r="T11" s="17">
        <v>4568.34</v>
      </c>
      <c r="U11" s="17">
        <v>10000</v>
      </c>
      <c r="V11" s="17">
        <v>10955</v>
      </c>
      <c r="W11" s="17">
        <v>7613.9</v>
      </c>
      <c r="X11" s="17">
        <v>10000</v>
      </c>
      <c r="Y11" s="18">
        <f t="shared" si="6"/>
        <v>36546.72</v>
      </c>
      <c r="Z11" s="29"/>
      <c r="AA11" s="18"/>
      <c r="AB11" s="18"/>
      <c r="AC11" s="18"/>
      <c r="AD11" s="18"/>
      <c r="AE11" s="18"/>
      <c r="AF11" s="18"/>
      <c r="AG11" s="18"/>
      <c r="AH11" s="18">
        <v>36546.72</v>
      </c>
      <c r="AI11" s="18"/>
      <c r="AJ11" s="18"/>
      <c r="AK11" s="18">
        <v>370000</v>
      </c>
      <c r="AL11" s="31"/>
      <c r="AM11" s="31"/>
      <c r="AN11" s="31"/>
      <c r="AO11" s="31"/>
      <c r="AP11" s="31"/>
      <c r="AQ11" s="31"/>
      <c r="AR11" s="31"/>
    </row>
    <row r="12" s="2" customFormat="1" ht="20.25" customHeight="1" spans="1:44">
      <c r="A12" s="19" t="s">
        <v>46</v>
      </c>
      <c r="B12" s="17">
        <f t="shared" si="3"/>
        <v>552384.24</v>
      </c>
      <c r="C12" s="18">
        <f t="shared" si="4"/>
        <v>412750.36</v>
      </c>
      <c r="D12" s="18">
        <v>180408</v>
      </c>
      <c r="E12" s="18">
        <v>111360</v>
      </c>
      <c r="F12" s="18">
        <v>5434</v>
      </c>
      <c r="G12" s="18"/>
      <c r="H12" s="18">
        <v>108254.16</v>
      </c>
      <c r="I12" s="25">
        <v>7294.2</v>
      </c>
      <c r="J12" s="26">
        <v>0</v>
      </c>
      <c r="K12" s="18">
        <f t="shared" si="5"/>
        <v>94949.72</v>
      </c>
      <c r="L12" s="17">
        <v>6000</v>
      </c>
      <c r="M12" s="17">
        <v>5350</v>
      </c>
      <c r="N12" s="17">
        <v>8540</v>
      </c>
      <c r="O12" s="17">
        <v>12000</v>
      </c>
      <c r="P12" s="17">
        <v>33000</v>
      </c>
      <c r="Q12" s="17">
        <v>5000</v>
      </c>
      <c r="R12" s="17">
        <v>500</v>
      </c>
      <c r="S12" s="17">
        <v>0</v>
      </c>
      <c r="T12" s="17">
        <v>4376.52</v>
      </c>
      <c r="U12" s="17">
        <v>0</v>
      </c>
      <c r="V12" s="17">
        <v>12889</v>
      </c>
      <c r="W12" s="17">
        <v>7294.2</v>
      </c>
      <c r="X12" s="17">
        <v>0</v>
      </c>
      <c r="Y12" s="18">
        <f t="shared" si="6"/>
        <v>44684.16</v>
      </c>
      <c r="Z12" s="29">
        <v>0</v>
      </c>
      <c r="AA12" s="18">
        <v>0</v>
      </c>
      <c r="AB12" s="18"/>
      <c r="AC12" s="18">
        <v>9672</v>
      </c>
      <c r="AD12" s="18"/>
      <c r="AE12" s="18"/>
      <c r="AF12" s="18">
        <v>0</v>
      </c>
      <c r="AG12" s="18"/>
      <c r="AH12" s="18">
        <v>35012.16</v>
      </c>
      <c r="AI12" s="18">
        <v>0</v>
      </c>
      <c r="AJ12" s="18">
        <v>0</v>
      </c>
      <c r="AK12" s="18">
        <v>0</v>
      </c>
      <c r="AL12" s="31"/>
      <c r="AM12" s="31"/>
      <c r="AN12" s="31"/>
      <c r="AO12" s="31"/>
      <c r="AP12" s="31"/>
      <c r="AQ12" s="31"/>
      <c r="AR12" s="31"/>
    </row>
    <row r="13" s="2" customFormat="1" ht="20.25" customHeight="1" spans="1:44">
      <c r="A13" s="19" t="s">
        <v>47</v>
      </c>
      <c r="B13" s="17">
        <f t="shared" si="3"/>
        <v>5696701.3344</v>
      </c>
      <c r="C13" s="18">
        <f t="shared" si="4"/>
        <v>3328689.68</v>
      </c>
      <c r="D13" s="18">
        <v>2234184</v>
      </c>
      <c r="E13" s="18">
        <v>513000</v>
      </c>
      <c r="F13" s="18">
        <v>48040</v>
      </c>
      <c r="G13" s="18"/>
      <c r="H13" s="18">
        <v>463258.08</v>
      </c>
      <c r="I13" s="25">
        <v>31179.6</v>
      </c>
      <c r="J13" s="18">
        <v>39028</v>
      </c>
      <c r="K13" s="18">
        <f t="shared" si="5"/>
        <v>2009726.36</v>
      </c>
      <c r="L13" s="17">
        <v>26200</v>
      </c>
      <c r="M13" s="17">
        <v>22470</v>
      </c>
      <c r="N13" s="17">
        <v>47940</v>
      </c>
      <c r="O13" s="17">
        <v>72480</v>
      </c>
      <c r="P13" s="17">
        <v>172320</v>
      </c>
      <c r="Q13" s="17">
        <v>27000</v>
      </c>
      <c r="R13" s="17">
        <v>2100</v>
      </c>
      <c r="S13" s="17">
        <v>0</v>
      </c>
      <c r="T13" s="17">
        <v>18707.76</v>
      </c>
      <c r="U13" s="17">
        <v>22000</v>
      </c>
      <c r="V13" s="17">
        <v>75329</v>
      </c>
      <c r="W13" s="17">
        <v>31179.6</v>
      </c>
      <c r="X13" s="17">
        <v>1492000</v>
      </c>
      <c r="Y13" s="18">
        <f t="shared" si="6"/>
        <v>158285.2944</v>
      </c>
      <c r="Z13" s="29">
        <v>0</v>
      </c>
      <c r="AA13" s="18">
        <v>0</v>
      </c>
      <c r="AB13" s="18"/>
      <c r="AC13" s="18">
        <v>0</v>
      </c>
      <c r="AD13" s="18"/>
      <c r="AE13" s="18"/>
      <c r="AF13" s="18">
        <v>8623.2144</v>
      </c>
      <c r="AG13" s="18"/>
      <c r="AH13" s="18">
        <v>149662.08</v>
      </c>
      <c r="AI13" s="18">
        <v>0</v>
      </c>
      <c r="AJ13" s="18">
        <v>0</v>
      </c>
      <c r="AK13" s="18">
        <v>200000</v>
      </c>
      <c r="AL13" s="31"/>
      <c r="AM13" s="31"/>
      <c r="AN13" s="31"/>
      <c r="AO13" s="31"/>
      <c r="AP13" s="31"/>
      <c r="AQ13" s="31"/>
      <c r="AR13" s="31"/>
    </row>
    <row r="14" s="2" customFormat="1" ht="20.25" customHeight="1" spans="1:44">
      <c r="A14" s="19" t="s">
        <v>48</v>
      </c>
      <c r="B14" s="17">
        <f t="shared" si="3"/>
        <v>271881.76</v>
      </c>
      <c r="C14" s="18">
        <f t="shared" si="4"/>
        <v>181352.64</v>
      </c>
      <c r="D14" s="18">
        <v>82572</v>
      </c>
      <c r="E14" s="18">
        <v>44460</v>
      </c>
      <c r="F14" s="18">
        <v>4023</v>
      </c>
      <c r="G14" s="18">
        <v>0</v>
      </c>
      <c r="H14" s="18">
        <v>47121.84</v>
      </c>
      <c r="I14" s="25">
        <v>3175.8</v>
      </c>
      <c r="J14" s="18"/>
      <c r="K14" s="18">
        <f t="shared" si="5"/>
        <v>75285.28</v>
      </c>
      <c r="L14" s="17">
        <v>4000</v>
      </c>
      <c r="M14" s="17">
        <v>2140</v>
      </c>
      <c r="N14" s="17">
        <v>3800</v>
      </c>
      <c r="O14" s="17">
        <v>4800</v>
      </c>
      <c r="P14" s="17">
        <v>13080</v>
      </c>
      <c r="Q14" s="17">
        <v>2000</v>
      </c>
      <c r="R14" s="17">
        <v>200</v>
      </c>
      <c r="S14" s="17">
        <v>0</v>
      </c>
      <c r="T14" s="17">
        <v>1905.48</v>
      </c>
      <c r="U14" s="17">
        <v>17500</v>
      </c>
      <c r="V14" s="17">
        <v>5184</v>
      </c>
      <c r="W14" s="17">
        <v>3175.8</v>
      </c>
      <c r="X14" s="17">
        <v>17500</v>
      </c>
      <c r="Y14" s="18">
        <f t="shared" si="6"/>
        <v>15243.84</v>
      </c>
      <c r="Z14" s="29">
        <v>0</v>
      </c>
      <c r="AA14" s="18">
        <v>0</v>
      </c>
      <c r="AB14" s="18"/>
      <c r="AC14" s="18">
        <v>0</v>
      </c>
      <c r="AD14" s="18"/>
      <c r="AE14" s="18"/>
      <c r="AF14" s="18">
        <v>0</v>
      </c>
      <c r="AG14" s="18"/>
      <c r="AH14" s="18">
        <v>15243.84</v>
      </c>
      <c r="AI14" s="18">
        <v>0</v>
      </c>
      <c r="AJ14" s="18">
        <v>0</v>
      </c>
      <c r="AK14" s="18"/>
      <c r="AL14" s="31"/>
      <c r="AM14" s="31"/>
      <c r="AN14" s="31"/>
      <c r="AO14" s="31"/>
      <c r="AP14" s="31"/>
      <c r="AQ14" s="31"/>
      <c r="AR14" s="31"/>
    </row>
    <row r="15" s="2" customFormat="1" ht="20.25" customHeight="1" spans="1:37">
      <c r="A15" s="19" t="s">
        <v>49</v>
      </c>
      <c r="B15" s="17">
        <f t="shared" si="3"/>
        <v>215188.8812</v>
      </c>
      <c r="C15" s="18">
        <f t="shared" si="4"/>
        <v>87496.16</v>
      </c>
      <c r="D15" s="18">
        <v>38676</v>
      </c>
      <c r="E15" s="18">
        <v>21732</v>
      </c>
      <c r="F15" s="18">
        <v>3167</v>
      </c>
      <c r="G15" s="18">
        <v>0</v>
      </c>
      <c r="H15" s="18">
        <v>22410.96</v>
      </c>
      <c r="I15" s="25">
        <v>1510.2</v>
      </c>
      <c r="J15" s="18"/>
      <c r="K15" s="18">
        <f t="shared" si="5"/>
        <v>33512.32</v>
      </c>
      <c r="L15" s="17">
        <v>3500</v>
      </c>
      <c r="M15" s="17">
        <v>1070</v>
      </c>
      <c r="N15" s="17">
        <v>2860</v>
      </c>
      <c r="O15" s="17">
        <v>2400</v>
      </c>
      <c r="P15" s="17">
        <v>10440</v>
      </c>
      <c r="Q15" s="17">
        <v>1000</v>
      </c>
      <c r="R15" s="17">
        <v>100</v>
      </c>
      <c r="S15" s="17">
        <v>0</v>
      </c>
      <c r="T15" s="17">
        <v>906.12</v>
      </c>
      <c r="U15" s="17">
        <v>3500</v>
      </c>
      <c r="V15" s="17">
        <v>2726</v>
      </c>
      <c r="W15" s="17">
        <v>1510.2</v>
      </c>
      <c r="X15" s="17">
        <v>3500</v>
      </c>
      <c r="Y15" s="18">
        <f t="shared" si="6"/>
        <v>14180.4012</v>
      </c>
      <c r="Z15" s="29">
        <v>0</v>
      </c>
      <c r="AA15" s="18">
        <v>0</v>
      </c>
      <c r="AB15" s="18"/>
      <c r="AC15" s="18">
        <v>0</v>
      </c>
      <c r="AD15" s="18"/>
      <c r="AE15" s="18"/>
      <c r="AF15" s="18">
        <v>6931.4412</v>
      </c>
      <c r="AG15" s="18"/>
      <c r="AH15" s="18">
        <v>7248.96</v>
      </c>
      <c r="AI15" s="18">
        <v>0</v>
      </c>
      <c r="AJ15" s="18">
        <v>0</v>
      </c>
      <c r="AK15" s="18">
        <v>80000</v>
      </c>
    </row>
    <row r="16" s="2" customFormat="1" ht="20.25" customHeight="1" spans="1:37">
      <c r="A16" s="19" t="s">
        <v>50</v>
      </c>
      <c r="B16" s="17">
        <f t="shared" si="3"/>
        <v>2687253.2</v>
      </c>
      <c r="C16" s="18">
        <f t="shared" si="4"/>
        <v>1315362.8</v>
      </c>
      <c r="D16" s="18">
        <v>443172</v>
      </c>
      <c r="E16" s="18">
        <v>243468</v>
      </c>
      <c r="F16" s="18">
        <v>19840</v>
      </c>
      <c r="G16" s="18"/>
      <c r="H16" s="18">
        <v>254656.8</v>
      </c>
      <c r="I16" s="25">
        <v>17166</v>
      </c>
      <c r="J16" s="18">
        <v>337060</v>
      </c>
      <c r="K16" s="18">
        <f t="shared" si="5"/>
        <v>473493.6</v>
      </c>
      <c r="L16" s="17">
        <v>15500</v>
      </c>
      <c r="M16" s="17">
        <v>10700</v>
      </c>
      <c r="N16" s="17">
        <v>24400</v>
      </c>
      <c r="O16" s="17">
        <v>25440</v>
      </c>
      <c r="P16" s="17">
        <v>132240</v>
      </c>
      <c r="Q16" s="17">
        <v>19000</v>
      </c>
      <c r="R16" s="17">
        <v>1000</v>
      </c>
      <c r="S16" s="17">
        <v>0</v>
      </c>
      <c r="T16" s="17">
        <v>10299.6</v>
      </c>
      <c r="U16" s="17">
        <v>67000</v>
      </c>
      <c r="V16" s="17">
        <v>33748</v>
      </c>
      <c r="W16" s="17">
        <v>17166</v>
      </c>
      <c r="X16" s="17">
        <v>117000</v>
      </c>
      <c r="Y16" s="18">
        <f t="shared" si="6"/>
        <v>82396.8</v>
      </c>
      <c r="Z16" s="29">
        <v>0</v>
      </c>
      <c r="AA16" s="18">
        <v>0</v>
      </c>
      <c r="AB16" s="18"/>
      <c r="AC16" s="18">
        <v>0</v>
      </c>
      <c r="AD16" s="18"/>
      <c r="AE16" s="18"/>
      <c r="AF16" s="18">
        <v>0</v>
      </c>
      <c r="AG16" s="18"/>
      <c r="AH16" s="18">
        <v>82396.8</v>
      </c>
      <c r="AI16" s="18">
        <v>0</v>
      </c>
      <c r="AJ16" s="18">
        <v>0</v>
      </c>
      <c r="AK16" s="18">
        <v>816000</v>
      </c>
    </row>
    <row r="17" s="2" customFormat="1" ht="20.25" customHeight="1" spans="1:37">
      <c r="A17" s="19" t="s">
        <v>51</v>
      </c>
      <c r="B17" s="17">
        <f t="shared" si="3"/>
        <v>1471823.84</v>
      </c>
      <c r="C17" s="18">
        <f t="shared" si="4"/>
        <v>622233.76</v>
      </c>
      <c r="D17" s="18">
        <v>245904</v>
      </c>
      <c r="E17" s="18">
        <v>141984</v>
      </c>
      <c r="F17" s="18">
        <v>11742</v>
      </c>
      <c r="G17" s="18"/>
      <c r="H17" s="18">
        <v>143878.56</v>
      </c>
      <c r="I17" s="25">
        <v>9697.2</v>
      </c>
      <c r="J17" s="18">
        <v>69028</v>
      </c>
      <c r="K17" s="18">
        <f t="shared" si="5"/>
        <v>167043.52</v>
      </c>
      <c r="L17" s="17">
        <v>8200</v>
      </c>
      <c r="M17" s="17">
        <v>6420</v>
      </c>
      <c r="N17" s="17">
        <v>15000</v>
      </c>
      <c r="O17" s="17">
        <v>15360</v>
      </c>
      <c r="P17" s="17">
        <v>54720</v>
      </c>
      <c r="Q17" s="17">
        <v>12000</v>
      </c>
      <c r="R17" s="17">
        <v>600</v>
      </c>
      <c r="S17" s="17">
        <v>0</v>
      </c>
      <c r="T17" s="17">
        <v>5818.32</v>
      </c>
      <c r="U17" s="17">
        <v>10000</v>
      </c>
      <c r="V17" s="17">
        <v>19228</v>
      </c>
      <c r="W17" s="17">
        <v>9697.2</v>
      </c>
      <c r="X17" s="17">
        <v>10000</v>
      </c>
      <c r="Y17" s="18">
        <f t="shared" si="6"/>
        <v>46546.56</v>
      </c>
      <c r="Z17" s="29">
        <v>0</v>
      </c>
      <c r="AA17" s="18">
        <v>0</v>
      </c>
      <c r="AB17" s="18"/>
      <c r="AC17" s="18">
        <v>0</v>
      </c>
      <c r="AD17" s="18"/>
      <c r="AE17" s="18"/>
      <c r="AF17" s="18">
        <v>0</v>
      </c>
      <c r="AG17" s="18"/>
      <c r="AH17" s="18">
        <v>46546.56</v>
      </c>
      <c r="AI17" s="18">
        <v>0</v>
      </c>
      <c r="AJ17" s="18">
        <v>0</v>
      </c>
      <c r="AK17" s="18">
        <v>636000</v>
      </c>
    </row>
    <row r="18" s="2" customFormat="1" ht="20.25" customHeight="1" spans="1:37">
      <c r="A18" s="19" t="s">
        <v>52</v>
      </c>
      <c r="B18" s="17">
        <f t="shared" si="3"/>
        <v>2756828.9</v>
      </c>
      <c r="C18" s="18">
        <f t="shared" si="4"/>
        <v>756694.46</v>
      </c>
      <c r="D18" s="18">
        <v>288192</v>
      </c>
      <c r="E18" s="18">
        <v>182592</v>
      </c>
      <c r="F18" s="18">
        <v>16146</v>
      </c>
      <c r="G18" s="18">
        <v>0</v>
      </c>
      <c r="H18" s="18">
        <v>174670.08</v>
      </c>
      <c r="I18" s="25">
        <v>11769.6</v>
      </c>
      <c r="J18" s="18">
        <v>83324.78</v>
      </c>
      <c r="K18" s="18">
        <f t="shared" si="5"/>
        <v>248380.36</v>
      </c>
      <c r="L18" s="17">
        <v>10600</v>
      </c>
      <c r="M18" s="17">
        <v>8560</v>
      </c>
      <c r="N18" s="17">
        <v>18920</v>
      </c>
      <c r="O18" s="17">
        <v>19680</v>
      </c>
      <c r="P18" s="17">
        <v>66600</v>
      </c>
      <c r="Q18" s="17">
        <v>14000</v>
      </c>
      <c r="R18" s="17">
        <v>800</v>
      </c>
      <c r="S18" s="17">
        <v>0</v>
      </c>
      <c r="T18" s="17">
        <v>7061.76</v>
      </c>
      <c r="U18" s="17">
        <v>27500</v>
      </c>
      <c r="V18" s="17">
        <v>25389</v>
      </c>
      <c r="W18" s="17">
        <v>11769.6</v>
      </c>
      <c r="X18" s="17">
        <v>37500</v>
      </c>
      <c r="Y18" s="18">
        <f t="shared" si="6"/>
        <v>56494.08</v>
      </c>
      <c r="Z18" s="29">
        <v>0</v>
      </c>
      <c r="AA18" s="18">
        <v>0</v>
      </c>
      <c r="AB18" s="18"/>
      <c r="AC18" s="18">
        <v>0</v>
      </c>
      <c r="AD18" s="18"/>
      <c r="AE18" s="18"/>
      <c r="AF18" s="18">
        <v>0</v>
      </c>
      <c r="AG18" s="18"/>
      <c r="AH18" s="18">
        <v>56494.08</v>
      </c>
      <c r="AI18" s="18">
        <v>0</v>
      </c>
      <c r="AJ18" s="18">
        <v>0</v>
      </c>
      <c r="AK18" s="18">
        <f>1395260+300000</f>
        <v>1695260</v>
      </c>
    </row>
    <row r="19" s="2" customFormat="1" ht="20.25" customHeight="1" spans="1:37">
      <c r="A19" s="19" t="s">
        <v>53</v>
      </c>
      <c r="B19" s="17">
        <f t="shared" si="3"/>
        <v>18493301.04</v>
      </c>
      <c r="C19" s="18">
        <f t="shared" si="4"/>
        <v>769282.56</v>
      </c>
      <c r="D19" s="18">
        <v>332904</v>
      </c>
      <c r="E19" s="18">
        <v>213024</v>
      </c>
      <c r="F19" s="18">
        <v>7233</v>
      </c>
      <c r="G19" s="18">
        <v>0</v>
      </c>
      <c r="H19" s="18">
        <v>202473.36</v>
      </c>
      <c r="I19" s="25">
        <v>13648.2</v>
      </c>
      <c r="J19" s="18"/>
      <c r="K19" s="18">
        <f t="shared" si="5"/>
        <v>168507.12</v>
      </c>
      <c r="L19" s="17">
        <v>9600</v>
      </c>
      <c r="M19" s="17">
        <v>8560</v>
      </c>
      <c r="N19" s="17">
        <v>11360</v>
      </c>
      <c r="O19" s="17">
        <v>18720</v>
      </c>
      <c r="P19" s="17">
        <v>51120</v>
      </c>
      <c r="Q19" s="17">
        <v>8000</v>
      </c>
      <c r="R19" s="17">
        <v>800</v>
      </c>
      <c r="S19" s="17">
        <v>0</v>
      </c>
      <c r="T19" s="17">
        <v>8188.92</v>
      </c>
      <c r="U19" s="17">
        <v>9000</v>
      </c>
      <c r="V19" s="17">
        <v>20510</v>
      </c>
      <c r="W19" s="17">
        <v>13648.2</v>
      </c>
      <c r="X19" s="17">
        <v>9000</v>
      </c>
      <c r="Y19" s="18">
        <f t="shared" si="6"/>
        <v>65511.36</v>
      </c>
      <c r="Z19" s="29">
        <v>0</v>
      </c>
      <c r="AA19" s="18">
        <v>0</v>
      </c>
      <c r="AB19" s="18"/>
      <c r="AC19" s="18">
        <v>0</v>
      </c>
      <c r="AD19" s="18"/>
      <c r="AE19" s="18"/>
      <c r="AF19" s="18">
        <v>0</v>
      </c>
      <c r="AG19" s="18"/>
      <c r="AH19" s="18">
        <v>65511.36</v>
      </c>
      <c r="AI19" s="18">
        <v>0</v>
      </c>
      <c r="AJ19" s="18">
        <v>0</v>
      </c>
      <c r="AK19" s="18">
        <f>270000+17220000</f>
        <v>17490000</v>
      </c>
    </row>
    <row r="20" s="2" customFormat="1" ht="20.25" customHeight="1" spans="1:37">
      <c r="A20" s="19" t="s">
        <v>54</v>
      </c>
      <c r="B20" s="17">
        <f t="shared" si="3"/>
        <v>1488289.2008</v>
      </c>
      <c r="C20" s="18">
        <f t="shared" si="4"/>
        <v>525413.24</v>
      </c>
      <c r="D20" s="18">
        <v>231684</v>
      </c>
      <c r="E20" s="18">
        <v>142428</v>
      </c>
      <c r="F20" s="18">
        <v>3167</v>
      </c>
      <c r="G20" s="18"/>
      <c r="H20" s="18">
        <v>138781.44</v>
      </c>
      <c r="I20" s="25">
        <v>9352.8</v>
      </c>
      <c r="J20" s="18"/>
      <c r="K20" s="18">
        <f t="shared" si="5"/>
        <v>115443.48</v>
      </c>
      <c r="L20" s="17">
        <v>7200</v>
      </c>
      <c r="M20" s="17">
        <v>6420</v>
      </c>
      <c r="N20" s="17">
        <v>7560</v>
      </c>
      <c r="O20" s="17">
        <v>14400</v>
      </c>
      <c r="P20" s="17">
        <v>30240</v>
      </c>
      <c r="Q20" s="17">
        <v>6000</v>
      </c>
      <c r="R20" s="17">
        <v>600</v>
      </c>
      <c r="S20" s="17">
        <v>0</v>
      </c>
      <c r="T20" s="17">
        <v>5611.68</v>
      </c>
      <c r="U20" s="17">
        <v>7500</v>
      </c>
      <c r="V20" s="17">
        <v>13059</v>
      </c>
      <c r="W20" s="17">
        <v>9352.8</v>
      </c>
      <c r="X20" s="17">
        <v>7500</v>
      </c>
      <c r="Y20" s="18">
        <f t="shared" si="6"/>
        <v>67432.4808</v>
      </c>
      <c r="Z20" s="29">
        <v>0</v>
      </c>
      <c r="AA20" s="18">
        <v>0</v>
      </c>
      <c r="AB20" s="18"/>
      <c r="AC20" s="18">
        <v>0</v>
      </c>
      <c r="AD20" s="18"/>
      <c r="AE20" s="18"/>
      <c r="AF20" s="18">
        <v>22539.0408</v>
      </c>
      <c r="AG20" s="18"/>
      <c r="AH20" s="18">
        <v>44893.44</v>
      </c>
      <c r="AI20" s="18">
        <v>0</v>
      </c>
      <c r="AJ20" s="18">
        <v>0</v>
      </c>
      <c r="AK20" s="18">
        <v>780000</v>
      </c>
    </row>
    <row r="21" s="2" customFormat="1" ht="20.25" customHeight="1" spans="1:37">
      <c r="A21" s="19" t="s">
        <v>55</v>
      </c>
      <c r="B21" s="17">
        <f t="shared" si="3"/>
        <v>1092336.4516</v>
      </c>
      <c r="C21" s="18">
        <f t="shared" si="4"/>
        <v>426715.48</v>
      </c>
      <c r="D21" s="18">
        <v>198432</v>
      </c>
      <c r="E21" s="18">
        <v>95592</v>
      </c>
      <c r="F21" s="18">
        <v>16312</v>
      </c>
      <c r="G21" s="18"/>
      <c r="H21" s="18">
        <v>109028.88</v>
      </c>
      <c r="I21" s="25">
        <v>7350.6</v>
      </c>
      <c r="J21" s="18"/>
      <c r="K21" s="18">
        <f t="shared" si="5"/>
        <v>120580.96</v>
      </c>
      <c r="L21" s="17">
        <v>6000</v>
      </c>
      <c r="M21" s="17">
        <v>4280</v>
      </c>
      <c r="N21" s="17">
        <v>13240</v>
      </c>
      <c r="O21" s="17">
        <v>9600</v>
      </c>
      <c r="P21" s="17">
        <v>45240</v>
      </c>
      <c r="Q21" s="17">
        <v>10000</v>
      </c>
      <c r="R21" s="17">
        <v>400</v>
      </c>
      <c r="S21" s="17">
        <v>0</v>
      </c>
      <c r="T21" s="17">
        <v>4410.36</v>
      </c>
      <c r="U21" s="17">
        <v>4000</v>
      </c>
      <c r="V21" s="17">
        <v>12060</v>
      </c>
      <c r="W21" s="17">
        <v>7350.6</v>
      </c>
      <c r="X21" s="17">
        <v>4000</v>
      </c>
      <c r="Y21" s="18">
        <f t="shared" si="6"/>
        <v>45040.0116</v>
      </c>
      <c r="Z21" s="29">
        <v>0</v>
      </c>
      <c r="AA21" s="18">
        <v>0</v>
      </c>
      <c r="AB21" s="18"/>
      <c r="AC21" s="18">
        <v>0</v>
      </c>
      <c r="AD21" s="18"/>
      <c r="AE21" s="18"/>
      <c r="AF21" s="18">
        <v>9757.1316</v>
      </c>
      <c r="AG21" s="18"/>
      <c r="AH21" s="18">
        <v>35282.88</v>
      </c>
      <c r="AI21" s="18">
        <v>0</v>
      </c>
      <c r="AJ21" s="18">
        <v>0</v>
      </c>
      <c r="AK21" s="18">
        <v>500000</v>
      </c>
    </row>
    <row r="22" s="2" customFormat="1" ht="20.25" customHeight="1" spans="1:37">
      <c r="A22" s="19" t="s">
        <v>56</v>
      </c>
      <c r="B22" s="17">
        <f t="shared" si="3"/>
        <v>177933.5</v>
      </c>
      <c r="C22" s="18">
        <f t="shared" si="4"/>
        <v>89997.5</v>
      </c>
      <c r="D22" s="18">
        <v>40368</v>
      </c>
      <c r="E22" s="18">
        <v>21732</v>
      </c>
      <c r="F22" s="18">
        <v>3308</v>
      </c>
      <c r="G22" s="18"/>
      <c r="H22" s="18">
        <v>23037</v>
      </c>
      <c r="I22" s="25">
        <v>1552.5</v>
      </c>
      <c r="J22" s="18"/>
      <c r="K22" s="18">
        <f t="shared" si="5"/>
        <v>30484</v>
      </c>
      <c r="L22" s="17">
        <v>3500</v>
      </c>
      <c r="M22" s="17">
        <v>1070</v>
      </c>
      <c r="N22" s="17">
        <v>2860</v>
      </c>
      <c r="O22" s="17">
        <v>2400</v>
      </c>
      <c r="P22" s="17">
        <v>10440</v>
      </c>
      <c r="Q22" s="17">
        <v>1000</v>
      </c>
      <c r="R22" s="17">
        <v>100</v>
      </c>
      <c r="S22" s="17">
        <v>0</v>
      </c>
      <c r="T22" s="17">
        <v>931.5</v>
      </c>
      <c r="U22" s="17">
        <v>2000</v>
      </c>
      <c r="V22" s="17">
        <v>2630</v>
      </c>
      <c r="W22" s="17">
        <v>1552.5</v>
      </c>
      <c r="X22" s="17">
        <v>2000</v>
      </c>
      <c r="Y22" s="18">
        <f t="shared" si="6"/>
        <v>7452</v>
      </c>
      <c r="Z22" s="29">
        <v>0</v>
      </c>
      <c r="AA22" s="18">
        <v>0</v>
      </c>
      <c r="AB22" s="18"/>
      <c r="AC22" s="18">
        <v>0</v>
      </c>
      <c r="AD22" s="18"/>
      <c r="AE22" s="18"/>
      <c r="AF22" s="18">
        <v>0</v>
      </c>
      <c r="AG22" s="18"/>
      <c r="AH22" s="18">
        <v>7452</v>
      </c>
      <c r="AI22" s="18">
        <v>0</v>
      </c>
      <c r="AJ22" s="18">
        <v>0</v>
      </c>
      <c r="AK22" s="18">
        <v>50000</v>
      </c>
    </row>
    <row r="23" s="2" customFormat="1" ht="20.25" customHeight="1" spans="1:37">
      <c r="A23" s="19" t="s">
        <v>57</v>
      </c>
      <c r="B23" s="17">
        <f t="shared" si="3"/>
        <v>214319.36</v>
      </c>
      <c r="C23" s="18">
        <f t="shared" si="4"/>
        <v>78909.04</v>
      </c>
      <c r="D23" s="18">
        <v>33660</v>
      </c>
      <c r="E23" s="18">
        <v>20892</v>
      </c>
      <c r="F23" s="18">
        <v>2749</v>
      </c>
      <c r="G23" s="18"/>
      <c r="H23" s="18">
        <v>20244.24</v>
      </c>
      <c r="I23" s="25">
        <v>1363.8</v>
      </c>
      <c r="J23" s="18"/>
      <c r="K23" s="18">
        <f t="shared" si="5"/>
        <v>28864.08</v>
      </c>
      <c r="L23" s="17">
        <v>3500</v>
      </c>
      <c r="M23" s="17">
        <v>1070</v>
      </c>
      <c r="N23" s="17">
        <v>2860</v>
      </c>
      <c r="O23" s="17">
        <v>2400</v>
      </c>
      <c r="P23" s="17">
        <v>9240</v>
      </c>
      <c r="Q23" s="17">
        <v>1000</v>
      </c>
      <c r="R23" s="17">
        <v>100</v>
      </c>
      <c r="S23" s="17">
        <v>0</v>
      </c>
      <c r="T23" s="17">
        <v>818.28</v>
      </c>
      <c r="U23" s="17">
        <v>2000</v>
      </c>
      <c r="V23" s="17">
        <v>2512</v>
      </c>
      <c r="W23" s="17">
        <v>1363.8</v>
      </c>
      <c r="X23" s="17">
        <v>2000</v>
      </c>
      <c r="Y23" s="18">
        <f t="shared" si="6"/>
        <v>6546.24</v>
      </c>
      <c r="Z23" s="29">
        <v>0</v>
      </c>
      <c r="AA23" s="18">
        <v>0</v>
      </c>
      <c r="AB23" s="18"/>
      <c r="AC23" s="18">
        <v>0</v>
      </c>
      <c r="AD23" s="18"/>
      <c r="AE23" s="18"/>
      <c r="AF23" s="18">
        <v>0</v>
      </c>
      <c r="AG23" s="18"/>
      <c r="AH23" s="18">
        <v>6546.24</v>
      </c>
      <c r="AI23" s="18">
        <v>0</v>
      </c>
      <c r="AJ23" s="18">
        <v>0</v>
      </c>
      <c r="AK23" s="18">
        <v>100000</v>
      </c>
    </row>
    <row r="24" s="2" customFormat="1" ht="20.25" customHeight="1" spans="1:37">
      <c r="A24" s="19" t="s">
        <v>58</v>
      </c>
      <c r="B24" s="17">
        <f t="shared" si="3"/>
        <v>453862.96</v>
      </c>
      <c r="C24" s="18">
        <f t="shared" si="4"/>
        <v>346918.48</v>
      </c>
      <c r="D24" s="18">
        <v>164964</v>
      </c>
      <c r="E24" s="18">
        <v>73860</v>
      </c>
      <c r="F24" s="18">
        <v>13579</v>
      </c>
      <c r="G24" s="18"/>
      <c r="H24" s="18">
        <v>88544.88</v>
      </c>
      <c r="I24" s="25">
        <v>5970.6</v>
      </c>
      <c r="J24" s="18"/>
      <c r="K24" s="18">
        <f t="shared" si="5"/>
        <v>78285.6</v>
      </c>
      <c r="L24" s="17">
        <v>0</v>
      </c>
      <c r="M24" s="17">
        <v>0</v>
      </c>
      <c r="N24" s="17">
        <v>5760</v>
      </c>
      <c r="O24" s="17">
        <v>7200</v>
      </c>
      <c r="P24" s="17">
        <v>31320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8035</v>
      </c>
      <c r="W24" s="17">
        <v>5970.6</v>
      </c>
      <c r="X24" s="17">
        <v>20000</v>
      </c>
      <c r="Y24" s="18">
        <f t="shared" si="6"/>
        <v>28658.88</v>
      </c>
      <c r="Z24" s="29">
        <v>0</v>
      </c>
      <c r="AA24" s="18">
        <v>0</v>
      </c>
      <c r="AB24" s="18"/>
      <c r="AC24" s="18">
        <v>0</v>
      </c>
      <c r="AD24" s="18"/>
      <c r="AE24" s="18"/>
      <c r="AF24" s="18">
        <v>0</v>
      </c>
      <c r="AG24" s="18"/>
      <c r="AH24" s="18">
        <v>28658.88</v>
      </c>
      <c r="AI24" s="18">
        <v>0</v>
      </c>
      <c r="AJ24" s="18">
        <v>0</v>
      </c>
      <c r="AK24" s="18">
        <v>0</v>
      </c>
    </row>
    <row r="25" s="2" customFormat="1" ht="20.25" customHeight="1" spans="1:37">
      <c r="A25" s="19" t="s">
        <v>59</v>
      </c>
      <c r="B25" s="17">
        <f t="shared" si="3"/>
        <v>800949.168</v>
      </c>
      <c r="C25" s="18">
        <f t="shared" si="4"/>
        <v>191420.224</v>
      </c>
      <c r="D25" s="18">
        <v>39744</v>
      </c>
      <c r="E25" s="18">
        <v>25747.2</v>
      </c>
      <c r="F25" s="18">
        <v>0</v>
      </c>
      <c r="G25" s="18"/>
      <c r="H25" s="18">
        <v>24291.744</v>
      </c>
      <c r="I25" s="25">
        <v>1637.28</v>
      </c>
      <c r="J25" s="18">
        <v>100000</v>
      </c>
      <c r="K25" s="18">
        <f t="shared" si="5"/>
        <v>22970</v>
      </c>
      <c r="L25" s="17">
        <v>1200</v>
      </c>
      <c r="M25" s="17">
        <v>1070</v>
      </c>
      <c r="N25" s="17">
        <v>940</v>
      </c>
      <c r="O25" s="17">
        <v>1920</v>
      </c>
      <c r="P25" s="17">
        <v>2640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15200</v>
      </c>
      <c r="Y25" s="18">
        <f t="shared" si="6"/>
        <v>7858.944</v>
      </c>
      <c r="Z25" s="29">
        <v>0</v>
      </c>
      <c r="AA25" s="18">
        <v>0</v>
      </c>
      <c r="AB25" s="18"/>
      <c r="AC25" s="18">
        <v>0</v>
      </c>
      <c r="AD25" s="18"/>
      <c r="AE25" s="18"/>
      <c r="AF25" s="18">
        <v>0</v>
      </c>
      <c r="AG25" s="18"/>
      <c r="AH25" s="18">
        <v>7858.944</v>
      </c>
      <c r="AI25" s="18">
        <v>0</v>
      </c>
      <c r="AJ25" s="18">
        <v>0</v>
      </c>
      <c r="AK25" s="18">
        <f>140000+438700</f>
        <v>578700</v>
      </c>
    </row>
    <row r="26" s="2" customFormat="1" ht="20.25" customHeight="1" spans="1:37">
      <c r="A26" s="19" t="s">
        <v>60</v>
      </c>
      <c r="B26" s="17">
        <f t="shared" si="3"/>
        <v>18579245.8132</v>
      </c>
      <c r="C26" s="18">
        <f t="shared" si="4"/>
        <v>1481846.34</v>
      </c>
      <c r="D26" s="18">
        <v>305116</v>
      </c>
      <c r="E26" s="18">
        <v>167496</v>
      </c>
      <c r="F26" s="18">
        <v>0</v>
      </c>
      <c r="G26" s="18">
        <v>0</v>
      </c>
      <c r="H26" s="18">
        <v>175286.44</v>
      </c>
      <c r="I26" s="25">
        <v>11815.3</v>
      </c>
      <c r="J26" s="18">
        <v>822132.6</v>
      </c>
      <c r="K26" s="18">
        <f t="shared" si="5"/>
        <v>1356426.48</v>
      </c>
      <c r="L26" s="17">
        <v>8400</v>
      </c>
      <c r="M26" s="17">
        <v>7490</v>
      </c>
      <c r="N26" s="17">
        <v>6580</v>
      </c>
      <c r="O26" s="17">
        <v>16080</v>
      </c>
      <c r="P26" s="17">
        <v>852280</v>
      </c>
      <c r="Q26" s="17">
        <v>7000</v>
      </c>
      <c r="R26" s="17">
        <v>20700</v>
      </c>
      <c r="S26" s="17">
        <v>0</v>
      </c>
      <c r="T26" s="17">
        <v>7089.18</v>
      </c>
      <c r="U26" s="17">
        <v>12500</v>
      </c>
      <c r="V26" s="17">
        <v>15192</v>
      </c>
      <c r="W26" s="17">
        <v>11815.3</v>
      </c>
      <c r="X26" s="17">
        <v>391300</v>
      </c>
      <c r="Y26" s="18">
        <f t="shared" si="6"/>
        <v>1470972.9932</v>
      </c>
      <c r="Z26" s="29">
        <v>0</v>
      </c>
      <c r="AA26" s="18">
        <v>0</v>
      </c>
      <c r="AB26" s="18"/>
      <c r="AC26" s="18">
        <v>0</v>
      </c>
      <c r="AD26" s="18">
        <v>0</v>
      </c>
      <c r="AE26" s="18">
        <v>0</v>
      </c>
      <c r="AF26" s="18">
        <v>1394259.5532</v>
      </c>
      <c r="AG26" s="18">
        <v>0</v>
      </c>
      <c r="AH26" s="18">
        <v>56713.44</v>
      </c>
      <c r="AI26" s="18">
        <v>0</v>
      </c>
      <c r="AJ26" s="18">
        <v>20000</v>
      </c>
      <c r="AK26" s="18">
        <f>270000+14000000</f>
        <v>14270000</v>
      </c>
    </row>
    <row r="27" s="2" customFormat="1" ht="20.25" customHeight="1" spans="1:37">
      <c r="A27" s="19" t="s">
        <v>61</v>
      </c>
      <c r="B27" s="17">
        <f t="shared" si="3"/>
        <v>1499484.4592</v>
      </c>
      <c r="C27" s="18">
        <f t="shared" si="4"/>
        <v>85785.54</v>
      </c>
      <c r="D27" s="18">
        <v>38352</v>
      </c>
      <c r="E27" s="18">
        <v>23100</v>
      </c>
      <c r="F27" s="18">
        <v>0</v>
      </c>
      <c r="G27" s="18"/>
      <c r="H27" s="18">
        <v>22797.24</v>
      </c>
      <c r="I27" s="25">
        <v>1536.3</v>
      </c>
      <c r="J27" s="18"/>
      <c r="K27" s="18">
        <f t="shared" si="5"/>
        <v>81587.08</v>
      </c>
      <c r="L27" s="17">
        <v>3500</v>
      </c>
      <c r="M27" s="17">
        <v>1070</v>
      </c>
      <c r="N27" s="17">
        <v>940</v>
      </c>
      <c r="O27" s="17">
        <v>2400</v>
      </c>
      <c r="P27" s="17">
        <v>2640</v>
      </c>
      <c r="Q27" s="17">
        <v>1000</v>
      </c>
      <c r="R27" s="17">
        <v>100</v>
      </c>
      <c r="S27" s="17">
        <v>0</v>
      </c>
      <c r="T27" s="17">
        <v>921.78</v>
      </c>
      <c r="U27" s="17">
        <v>7500</v>
      </c>
      <c r="V27" s="17">
        <v>2479</v>
      </c>
      <c r="W27" s="17">
        <v>1536.3</v>
      </c>
      <c r="X27" s="17">
        <v>57500</v>
      </c>
      <c r="Y27" s="18">
        <f t="shared" si="6"/>
        <v>332111.8392</v>
      </c>
      <c r="Z27" s="29">
        <v>0</v>
      </c>
      <c r="AA27" s="18">
        <v>0</v>
      </c>
      <c r="AB27" s="18"/>
      <c r="AC27" s="18">
        <v>15480</v>
      </c>
      <c r="AD27" s="18">
        <v>0</v>
      </c>
      <c r="AE27" s="18"/>
      <c r="AF27" s="18">
        <v>309257.5992</v>
      </c>
      <c r="AG27" s="18"/>
      <c r="AH27" s="18">
        <v>7374.24</v>
      </c>
      <c r="AI27" s="18">
        <v>0</v>
      </c>
      <c r="AJ27" s="18">
        <v>0</v>
      </c>
      <c r="AK27" s="18">
        <v>1000000</v>
      </c>
    </row>
    <row r="28" s="2" customFormat="1" ht="20.25" customHeight="1" spans="1:37">
      <c r="A28" s="19" t="s">
        <v>62</v>
      </c>
      <c r="B28" s="17">
        <f t="shared" si="3"/>
        <v>843733.68</v>
      </c>
      <c r="C28" s="18">
        <f t="shared" si="4"/>
        <v>255114.1</v>
      </c>
      <c r="D28" s="18">
        <v>113124</v>
      </c>
      <c r="E28" s="18">
        <v>67056</v>
      </c>
      <c r="F28" s="18">
        <v>3583</v>
      </c>
      <c r="G28" s="18">
        <v>0</v>
      </c>
      <c r="H28" s="18">
        <v>66846.6</v>
      </c>
      <c r="I28" s="25">
        <v>4504.5</v>
      </c>
      <c r="J28" s="18"/>
      <c r="K28" s="18">
        <f t="shared" si="5"/>
        <v>57822.2</v>
      </c>
      <c r="L28" s="17">
        <v>4500</v>
      </c>
      <c r="M28" s="17">
        <v>3210</v>
      </c>
      <c r="N28" s="17">
        <v>4740</v>
      </c>
      <c r="O28" s="17">
        <v>7200</v>
      </c>
      <c r="P28" s="17">
        <v>22320</v>
      </c>
      <c r="Q28" s="17">
        <v>3000</v>
      </c>
      <c r="R28" s="17">
        <v>300</v>
      </c>
      <c r="S28" s="17">
        <v>0</v>
      </c>
      <c r="T28" s="17">
        <v>2702.7</v>
      </c>
      <c r="U28" s="17">
        <v>0</v>
      </c>
      <c r="V28" s="17">
        <v>5345</v>
      </c>
      <c r="W28" s="17">
        <v>4504.5</v>
      </c>
      <c r="X28" s="17">
        <v>0</v>
      </c>
      <c r="Y28" s="18">
        <f t="shared" si="6"/>
        <v>530797.38</v>
      </c>
      <c r="Z28" s="29">
        <v>502623.78</v>
      </c>
      <c r="AA28" s="18">
        <v>0</v>
      </c>
      <c r="AB28" s="18"/>
      <c r="AC28" s="18">
        <v>6552</v>
      </c>
      <c r="AD28" s="18">
        <v>0</v>
      </c>
      <c r="AE28" s="18"/>
      <c r="AF28" s="18">
        <v>0</v>
      </c>
      <c r="AG28" s="18"/>
      <c r="AH28" s="18">
        <v>21621.6</v>
      </c>
      <c r="AI28" s="18">
        <v>0</v>
      </c>
      <c r="AJ28" s="18">
        <v>0</v>
      </c>
      <c r="AK28" s="18">
        <v>0</v>
      </c>
    </row>
    <row r="29" s="2" customFormat="1" ht="20.25" customHeight="1" spans="1:37">
      <c r="A29" s="19" t="s">
        <v>63</v>
      </c>
      <c r="B29" s="17">
        <f t="shared" si="3"/>
        <v>6104781.798</v>
      </c>
      <c r="C29" s="18">
        <f t="shared" si="4"/>
        <v>4238839.96</v>
      </c>
      <c r="D29" s="18">
        <v>1885656</v>
      </c>
      <c r="E29" s="18">
        <v>1028592</v>
      </c>
      <c r="F29" s="18">
        <v>152596</v>
      </c>
      <c r="G29" s="18"/>
      <c r="H29" s="18">
        <v>1081091.76</v>
      </c>
      <c r="I29" s="25">
        <v>72856.2</v>
      </c>
      <c r="J29" s="18">
        <v>18048</v>
      </c>
      <c r="K29" s="18">
        <f t="shared" si="5"/>
        <v>1086401.92</v>
      </c>
      <c r="L29" s="17">
        <v>58900</v>
      </c>
      <c r="M29" s="17">
        <v>50290</v>
      </c>
      <c r="N29" s="17">
        <v>121580</v>
      </c>
      <c r="O29" s="17">
        <v>114240</v>
      </c>
      <c r="P29" s="17">
        <v>410160</v>
      </c>
      <c r="Q29" s="17">
        <v>62000</v>
      </c>
      <c r="R29" s="17">
        <v>4700</v>
      </c>
      <c r="S29" s="17">
        <v>0</v>
      </c>
      <c r="T29" s="17">
        <v>43713.72</v>
      </c>
      <c r="U29" s="17">
        <v>17500</v>
      </c>
      <c r="V29" s="17">
        <v>112962</v>
      </c>
      <c r="W29" s="17">
        <v>72856.2</v>
      </c>
      <c r="X29" s="17">
        <v>17500</v>
      </c>
      <c r="Y29" s="18">
        <f t="shared" si="6"/>
        <v>379539.918</v>
      </c>
      <c r="Z29" s="29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29830.158</v>
      </c>
      <c r="AG29" s="18">
        <v>0</v>
      </c>
      <c r="AH29" s="18">
        <v>349709.76</v>
      </c>
      <c r="AI29" s="18">
        <v>0</v>
      </c>
      <c r="AJ29" s="18">
        <v>0</v>
      </c>
      <c r="AK29" s="18">
        <v>400000</v>
      </c>
    </row>
    <row r="30" s="2" customFormat="1" ht="20.25" customHeight="1" spans="1:37">
      <c r="A30" s="19" t="s">
        <v>64</v>
      </c>
      <c r="B30" s="17">
        <f t="shared" si="3"/>
        <v>1242654.0788</v>
      </c>
      <c r="C30" s="18">
        <f t="shared" si="4"/>
        <v>886253.76</v>
      </c>
      <c r="D30" s="18">
        <v>326760</v>
      </c>
      <c r="E30" s="18">
        <v>297528</v>
      </c>
      <c r="F30" s="18">
        <v>14892</v>
      </c>
      <c r="G30" s="18"/>
      <c r="H30" s="18">
        <v>231466.56</v>
      </c>
      <c r="I30" s="25">
        <v>15607.2</v>
      </c>
      <c r="J30" s="18"/>
      <c r="K30" s="18">
        <f t="shared" si="5"/>
        <v>198683.52</v>
      </c>
      <c r="L30" s="17">
        <v>10100</v>
      </c>
      <c r="M30" s="17">
        <v>8560</v>
      </c>
      <c r="N30" s="17">
        <v>15200</v>
      </c>
      <c r="O30" s="17">
        <v>19200</v>
      </c>
      <c r="P30" s="17">
        <v>69720</v>
      </c>
      <c r="Q30" s="17">
        <v>11000</v>
      </c>
      <c r="R30" s="17">
        <v>800</v>
      </c>
      <c r="S30" s="17">
        <v>1600</v>
      </c>
      <c r="T30" s="17">
        <v>9364.32</v>
      </c>
      <c r="U30" s="17">
        <v>9000</v>
      </c>
      <c r="V30" s="17">
        <v>19532</v>
      </c>
      <c r="W30" s="17">
        <v>15607.2</v>
      </c>
      <c r="X30" s="17">
        <v>9000</v>
      </c>
      <c r="Y30" s="18">
        <f t="shared" si="6"/>
        <v>107716.7988</v>
      </c>
      <c r="Z30" s="29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32802.2388</v>
      </c>
      <c r="AG30" s="18">
        <v>0</v>
      </c>
      <c r="AH30" s="18">
        <v>74914.56</v>
      </c>
      <c r="AI30" s="18">
        <v>0</v>
      </c>
      <c r="AJ30" s="18">
        <v>0</v>
      </c>
      <c r="AK30" s="18">
        <v>50000</v>
      </c>
    </row>
    <row r="31" s="2" customFormat="1" ht="20.25" customHeight="1" spans="1:37">
      <c r="A31" s="19" t="s">
        <v>65</v>
      </c>
      <c r="B31" s="17">
        <f t="shared" si="3"/>
        <v>66972338.952</v>
      </c>
      <c r="C31" s="18">
        <f t="shared" si="4"/>
        <v>436140.83</v>
      </c>
      <c r="D31" s="18">
        <v>214650</v>
      </c>
      <c r="E31" s="18">
        <v>92304</v>
      </c>
      <c r="F31" s="18">
        <v>7640</v>
      </c>
      <c r="G31" s="18"/>
      <c r="H31" s="18">
        <v>113872.98</v>
      </c>
      <c r="I31" s="18">
        <v>7673.85</v>
      </c>
      <c r="J31" s="18"/>
      <c r="K31" s="18">
        <f t="shared" si="5"/>
        <v>118778.16</v>
      </c>
      <c r="L31" s="17">
        <v>6000</v>
      </c>
      <c r="M31" s="17">
        <v>5350</v>
      </c>
      <c r="N31" s="17">
        <v>8540</v>
      </c>
      <c r="O31" s="17">
        <v>9600</v>
      </c>
      <c r="P31" s="17">
        <v>39360</v>
      </c>
      <c r="Q31" s="17">
        <v>5000</v>
      </c>
      <c r="R31" s="17">
        <v>500</v>
      </c>
      <c r="S31" s="17">
        <v>0</v>
      </c>
      <c r="T31" s="17">
        <v>4604.31</v>
      </c>
      <c r="U31" s="17">
        <v>10000</v>
      </c>
      <c r="V31" s="17">
        <v>12150</v>
      </c>
      <c r="W31" s="17">
        <v>7673.85</v>
      </c>
      <c r="X31" s="17">
        <v>10000</v>
      </c>
      <c r="Y31" s="18">
        <f t="shared" si="6"/>
        <v>53062.962</v>
      </c>
      <c r="Z31" s="29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16228.482</v>
      </c>
      <c r="AG31" s="18">
        <v>0</v>
      </c>
      <c r="AH31" s="18">
        <v>36834.48</v>
      </c>
      <c r="AI31" s="18">
        <v>0</v>
      </c>
      <c r="AJ31" s="18">
        <v>0</v>
      </c>
      <c r="AK31" s="18">
        <f>50000+66314357</f>
        <v>66364357</v>
      </c>
    </row>
    <row r="32" s="2" customFormat="1" ht="20.25" customHeight="1" spans="1:37">
      <c r="A32" s="19" t="s">
        <v>66</v>
      </c>
      <c r="B32" s="17">
        <f t="shared" si="3"/>
        <v>2144818.4328</v>
      </c>
      <c r="C32" s="18">
        <f t="shared" si="4"/>
        <v>1696671.522</v>
      </c>
      <c r="D32" s="18">
        <v>857727.6</v>
      </c>
      <c r="E32" s="22"/>
      <c r="F32" s="18">
        <v>0</v>
      </c>
      <c r="G32" s="18">
        <v>358416</v>
      </c>
      <c r="H32" s="18">
        <v>450160.332</v>
      </c>
      <c r="I32" s="18">
        <v>30367.59</v>
      </c>
      <c r="J32" s="18"/>
      <c r="K32" s="18">
        <f t="shared" si="5"/>
        <v>188541.144</v>
      </c>
      <c r="L32" s="17">
        <v>14400</v>
      </c>
      <c r="M32" s="17">
        <v>12840</v>
      </c>
      <c r="N32" s="17">
        <v>11280</v>
      </c>
      <c r="O32" s="17">
        <v>33600</v>
      </c>
      <c r="P32" s="17">
        <v>31680</v>
      </c>
      <c r="Q32" s="17">
        <v>12000</v>
      </c>
      <c r="R32" s="17">
        <v>0</v>
      </c>
      <c r="S32" s="17">
        <v>0</v>
      </c>
      <c r="T32" s="17">
        <v>18220.554</v>
      </c>
      <c r="U32" s="17">
        <v>0</v>
      </c>
      <c r="V32" s="17">
        <v>24153</v>
      </c>
      <c r="W32" s="17">
        <v>30367.59</v>
      </c>
      <c r="X32" s="17">
        <v>0</v>
      </c>
      <c r="Y32" s="18">
        <f t="shared" si="6"/>
        <v>214605.7668</v>
      </c>
      <c r="Z32" s="29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68841.3348</v>
      </c>
      <c r="AG32" s="18">
        <v>0</v>
      </c>
      <c r="AH32" s="18">
        <v>145764.432</v>
      </c>
      <c r="AI32" s="18">
        <v>0</v>
      </c>
      <c r="AJ32" s="18">
        <v>0</v>
      </c>
      <c r="AK32" s="18">
        <v>45000</v>
      </c>
    </row>
    <row r="33" s="2" customFormat="1" ht="20.25" customHeight="1" spans="1:37">
      <c r="A33" s="19" t="s">
        <v>67</v>
      </c>
      <c r="B33" s="17">
        <f t="shared" si="3"/>
        <v>15478293.5852</v>
      </c>
      <c r="C33" s="18">
        <f t="shared" si="4"/>
        <v>12564697.88</v>
      </c>
      <c r="D33" s="18">
        <v>5874792</v>
      </c>
      <c r="E33" s="22"/>
      <c r="F33" s="18">
        <v>0</v>
      </c>
      <c r="G33" s="18">
        <v>3116592</v>
      </c>
      <c r="H33" s="18">
        <v>3328895.28</v>
      </c>
      <c r="I33" s="18">
        <v>224418.6</v>
      </c>
      <c r="J33" s="18">
        <v>20000</v>
      </c>
      <c r="K33" s="18">
        <f t="shared" si="5"/>
        <v>1106847</v>
      </c>
      <c r="L33" s="17">
        <v>278424</v>
      </c>
      <c r="M33" s="17">
        <v>0</v>
      </c>
      <c r="N33" s="17">
        <v>0</v>
      </c>
      <c r="O33" s="17">
        <v>300960</v>
      </c>
      <c r="P33" s="17">
        <v>330000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197463</v>
      </c>
      <c r="W33" s="17">
        <v>0</v>
      </c>
      <c r="X33" s="17">
        <v>0</v>
      </c>
      <c r="Y33" s="18">
        <f t="shared" si="6"/>
        <v>1806748.7052</v>
      </c>
      <c r="Z33" s="29">
        <v>0</v>
      </c>
      <c r="AA33" s="18">
        <v>0</v>
      </c>
      <c r="AB33" s="18">
        <v>0</v>
      </c>
      <c r="AC33" s="18">
        <v>36756</v>
      </c>
      <c r="AD33" s="18">
        <v>0</v>
      </c>
      <c r="AE33" s="18">
        <v>0</v>
      </c>
      <c r="AF33" s="18">
        <v>692783.4252</v>
      </c>
      <c r="AG33" s="18">
        <v>0</v>
      </c>
      <c r="AH33" s="18">
        <v>1077209.28</v>
      </c>
      <c r="AI33" s="18">
        <v>0</v>
      </c>
      <c r="AJ33" s="18">
        <v>0</v>
      </c>
      <c r="AK33" s="18"/>
    </row>
    <row r="34" s="2" customFormat="1" ht="20.25" customHeight="1" spans="1:37">
      <c r="A34" s="19" t="s">
        <v>68</v>
      </c>
      <c r="B34" s="17">
        <f t="shared" si="3"/>
        <v>7694609.5476</v>
      </c>
      <c r="C34" s="18">
        <f t="shared" si="4"/>
        <v>5968172.34</v>
      </c>
      <c r="D34" s="18">
        <v>2811372</v>
      </c>
      <c r="E34" s="22"/>
      <c r="F34" s="18">
        <v>0</v>
      </c>
      <c r="G34" s="18">
        <v>1467108</v>
      </c>
      <c r="H34" s="18">
        <v>1582970.04</v>
      </c>
      <c r="I34" s="18">
        <v>106722.3</v>
      </c>
      <c r="J34" s="18"/>
      <c r="K34" s="18">
        <f t="shared" si="5"/>
        <v>491226</v>
      </c>
      <c r="L34" s="17">
        <v>103824</v>
      </c>
      <c r="M34" s="17">
        <v>0</v>
      </c>
      <c r="N34" s="17">
        <v>0</v>
      </c>
      <c r="O34" s="17">
        <v>140640</v>
      </c>
      <c r="P34" s="17">
        <v>153120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93642</v>
      </c>
      <c r="W34" s="17">
        <v>0</v>
      </c>
      <c r="X34" s="17">
        <v>0</v>
      </c>
      <c r="Y34" s="18">
        <f t="shared" si="6"/>
        <v>1235211.2076</v>
      </c>
      <c r="Z34" s="29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722944.1676</v>
      </c>
      <c r="AG34" s="18">
        <v>0</v>
      </c>
      <c r="AH34" s="18">
        <v>512267.04</v>
      </c>
      <c r="AI34" s="18">
        <v>0</v>
      </c>
      <c r="AJ34" s="18">
        <v>0</v>
      </c>
      <c r="AK34" s="18"/>
    </row>
    <row r="35" s="2" customFormat="1" ht="20.25" customHeight="1" spans="1:37">
      <c r="A35" s="19" t="s">
        <v>69</v>
      </c>
      <c r="B35" s="17">
        <f t="shared" si="3"/>
        <v>5810720.1308</v>
      </c>
      <c r="C35" s="18">
        <f t="shared" si="4"/>
        <v>4443314.48</v>
      </c>
      <c r="D35" s="18">
        <v>2009988</v>
      </c>
      <c r="E35" s="22"/>
      <c r="F35" s="18">
        <v>0</v>
      </c>
      <c r="G35" s="18">
        <v>1159848</v>
      </c>
      <c r="H35" s="18">
        <v>1174322.88</v>
      </c>
      <c r="I35" s="18">
        <v>79155.6</v>
      </c>
      <c r="J35" s="18">
        <v>20000</v>
      </c>
      <c r="K35" s="18">
        <f t="shared" si="5"/>
        <v>477129</v>
      </c>
      <c r="L35" s="17">
        <v>170064</v>
      </c>
      <c r="M35" s="17">
        <v>0</v>
      </c>
      <c r="N35" s="17">
        <v>0</v>
      </c>
      <c r="O35" s="17">
        <v>113760</v>
      </c>
      <c r="P35" s="17">
        <v>124080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69225</v>
      </c>
      <c r="W35" s="17">
        <v>0</v>
      </c>
      <c r="X35" s="17">
        <v>0</v>
      </c>
      <c r="Y35" s="18">
        <f t="shared" si="6"/>
        <v>890276.6508</v>
      </c>
      <c r="Z35" s="29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510329.7708</v>
      </c>
      <c r="AG35" s="18">
        <v>0</v>
      </c>
      <c r="AH35" s="18">
        <v>379946.88</v>
      </c>
      <c r="AI35" s="18">
        <v>0</v>
      </c>
      <c r="AJ35" s="18">
        <v>0</v>
      </c>
      <c r="AK35" s="18"/>
    </row>
    <row r="36" s="2" customFormat="1" ht="20.25" customHeight="1" spans="1:37">
      <c r="A36" s="19" t="s">
        <v>70</v>
      </c>
      <c r="B36" s="17">
        <f t="shared" si="3"/>
        <v>4496943.08</v>
      </c>
      <c r="C36" s="18">
        <f t="shared" si="4"/>
        <v>3866248.44</v>
      </c>
      <c r="D36" s="18">
        <v>1893324</v>
      </c>
      <c r="E36" s="22"/>
      <c r="F36" s="18">
        <v>0</v>
      </c>
      <c r="G36" s="18">
        <v>877812</v>
      </c>
      <c r="H36" s="18">
        <v>1025930.64</v>
      </c>
      <c r="I36" s="18">
        <v>69181.8</v>
      </c>
      <c r="J36" s="18"/>
      <c r="K36" s="18">
        <f t="shared" si="5"/>
        <v>298622</v>
      </c>
      <c r="L36" s="17">
        <v>89352</v>
      </c>
      <c r="M36" s="17">
        <v>0</v>
      </c>
      <c r="N36" s="17">
        <v>0</v>
      </c>
      <c r="O36" s="17">
        <v>82560</v>
      </c>
      <c r="P36" s="17">
        <v>89760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36950</v>
      </c>
      <c r="W36" s="17">
        <v>0</v>
      </c>
      <c r="X36" s="17">
        <v>0</v>
      </c>
      <c r="Y36" s="18">
        <f t="shared" si="6"/>
        <v>332072.64</v>
      </c>
      <c r="Z36" s="29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332072.64</v>
      </c>
      <c r="AI36" s="18">
        <v>0</v>
      </c>
      <c r="AJ36" s="18">
        <v>0</v>
      </c>
      <c r="AK36" s="18"/>
    </row>
    <row r="37" s="2" customFormat="1" ht="20.25" customHeight="1" spans="1:37">
      <c r="A37" s="19" t="s">
        <v>71</v>
      </c>
      <c r="B37" s="17">
        <f t="shared" si="3"/>
        <v>6643277.974</v>
      </c>
      <c r="C37" s="18">
        <f t="shared" si="4"/>
        <v>5312132.28</v>
      </c>
      <c r="D37" s="18">
        <v>2521656</v>
      </c>
      <c r="E37" s="22"/>
      <c r="F37" s="18">
        <v>0</v>
      </c>
      <c r="G37" s="18">
        <v>1285560</v>
      </c>
      <c r="H37" s="18">
        <v>1409869.68</v>
      </c>
      <c r="I37" s="18">
        <v>95046.6</v>
      </c>
      <c r="J37" s="18">
        <v>0</v>
      </c>
      <c r="K37" s="18">
        <f t="shared" si="5"/>
        <v>471607</v>
      </c>
      <c r="L37" s="17">
        <v>120240</v>
      </c>
      <c r="M37" s="17">
        <v>0</v>
      </c>
      <c r="N37" s="17">
        <v>0</v>
      </c>
      <c r="O37" s="17">
        <v>128640</v>
      </c>
      <c r="P37" s="17">
        <v>139920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82807</v>
      </c>
      <c r="W37" s="17">
        <v>0</v>
      </c>
      <c r="X37" s="17">
        <v>0</v>
      </c>
      <c r="Y37" s="18">
        <f t="shared" si="6"/>
        <v>859538.694</v>
      </c>
      <c r="Z37" s="29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403315.014</v>
      </c>
      <c r="AG37" s="18">
        <v>0</v>
      </c>
      <c r="AH37" s="18">
        <v>456223.68</v>
      </c>
      <c r="AI37" s="18">
        <v>0</v>
      </c>
      <c r="AJ37" s="18">
        <v>0</v>
      </c>
      <c r="AK37" s="18"/>
    </row>
    <row r="38" s="2" customFormat="1" ht="20.25" customHeight="1" spans="1:37">
      <c r="A38" s="19" t="s">
        <v>72</v>
      </c>
      <c r="B38" s="17">
        <f t="shared" ref="B38:B81" si="7">C38+K38+Y38+AK38</f>
        <v>8706841.848</v>
      </c>
      <c r="C38" s="18">
        <f t="shared" ref="C38:C81" si="8">D38+E38+F38+G38+H38+I38+J38</f>
        <v>6952907.48</v>
      </c>
      <c r="D38" s="18">
        <v>3296556</v>
      </c>
      <c r="E38" s="22"/>
      <c r="F38" s="18">
        <v>0</v>
      </c>
      <c r="G38" s="18">
        <v>1651932</v>
      </c>
      <c r="H38" s="18">
        <v>1830968.88</v>
      </c>
      <c r="I38" s="18">
        <v>123450.6</v>
      </c>
      <c r="J38" s="18">
        <v>50000</v>
      </c>
      <c r="K38" s="18">
        <f t="shared" ref="K38:K81" si="9">L38+M38+N38+O38+P38+Q38+R38+S38+T38+U38+V38+W38+X38</f>
        <v>567427</v>
      </c>
      <c r="L38" s="17">
        <v>131400</v>
      </c>
      <c r="M38" s="17">
        <v>0</v>
      </c>
      <c r="N38" s="17">
        <v>0</v>
      </c>
      <c r="O38" s="17">
        <v>150720</v>
      </c>
      <c r="P38" s="17">
        <v>171600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113707</v>
      </c>
      <c r="W38" s="17">
        <v>0</v>
      </c>
      <c r="X38" s="17">
        <v>0</v>
      </c>
      <c r="Y38" s="18">
        <f t="shared" ref="Y38:Y81" si="10">Z38+AA38+AB38+AC38+AD38+AE38+AF38+AG38+AH38+AI38+AJ38</f>
        <v>1186507.368</v>
      </c>
      <c r="Z38" s="29">
        <v>0</v>
      </c>
      <c r="AA38" s="18">
        <v>0</v>
      </c>
      <c r="AB38" s="18">
        <v>0</v>
      </c>
      <c r="AC38" s="18">
        <v>39312</v>
      </c>
      <c r="AD38" s="18">
        <v>0</v>
      </c>
      <c r="AE38" s="18">
        <v>0</v>
      </c>
      <c r="AF38" s="18">
        <v>554632.488</v>
      </c>
      <c r="AG38" s="18">
        <v>0</v>
      </c>
      <c r="AH38" s="18">
        <v>592562.88</v>
      </c>
      <c r="AI38" s="18">
        <v>0</v>
      </c>
      <c r="AJ38" s="18">
        <v>0</v>
      </c>
      <c r="AK38" s="18"/>
    </row>
    <row r="39" s="2" customFormat="1" ht="20.25" customHeight="1" spans="1:37">
      <c r="A39" s="19" t="s">
        <v>73</v>
      </c>
      <c r="B39" s="17">
        <f t="shared" si="7"/>
        <v>14081220.1336</v>
      </c>
      <c r="C39" s="18">
        <f t="shared" si="8"/>
        <v>10856203.18</v>
      </c>
      <c r="D39" s="18">
        <v>5064408</v>
      </c>
      <c r="E39" s="22"/>
      <c r="F39" s="18">
        <v>0</v>
      </c>
      <c r="G39" s="18">
        <v>2689284</v>
      </c>
      <c r="H39" s="18">
        <v>2869099.08</v>
      </c>
      <c r="I39" s="18">
        <v>193412.1</v>
      </c>
      <c r="J39" s="18">
        <v>40000</v>
      </c>
      <c r="K39" s="18">
        <f t="shared" si="9"/>
        <v>947848</v>
      </c>
      <c r="L39" s="17">
        <v>215712</v>
      </c>
      <c r="M39" s="17">
        <v>0</v>
      </c>
      <c r="N39" s="17">
        <v>0</v>
      </c>
      <c r="O39" s="17">
        <v>257760</v>
      </c>
      <c r="P39" s="17">
        <v>282480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191896</v>
      </c>
      <c r="W39" s="17">
        <v>0</v>
      </c>
      <c r="X39" s="17">
        <v>0</v>
      </c>
      <c r="Y39" s="18">
        <f t="shared" si="10"/>
        <v>2277168.9536</v>
      </c>
      <c r="Z39" s="29">
        <v>92472.5</v>
      </c>
      <c r="AA39" s="18">
        <v>0</v>
      </c>
      <c r="AB39" s="18">
        <v>0</v>
      </c>
      <c r="AC39" s="18">
        <v>56628</v>
      </c>
      <c r="AD39" s="18">
        <v>0</v>
      </c>
      <c r="AE39" s="18">
        <v>0</v>
      </c>
      <c r="AF39" s="18">
        <v>1199690.3736</v>
      </c>
      <c r="AG39" s="18">
        <v>0</v>
      </c>
      <c r="AH39" s="18">
        <v>928378.08</v>
      </c>
      <c r="AI39" s="18">
        <v>0</v>
      </c>
      <c r="AJ39" s="18">
        <v>0</v>
      </c>
      <c r="AK39" s="18"/>
    </row>
    <row r="40" s="2" customFormat="1" ht="20.25" customHeight="1" spans="1:37">
      <c r="A40" s="19" t="s">
        <v>74</v>
      </c>
      <c r="B40" s="17">
        <f t="shared" si="7"/>
        <v>17386742.6116</v>
      </c>
      <c r="C40" s="18">
        <f t="shared" si="8"/>
        <v>14625915.06</v>
      </c>
      <c r="D40" s="18">
        <v>7101492</v>
      </c>
      <c r="E40" s="22"/>
      <c r="F40" s="18">
        <v>0</v>
      </c>
      <c r="G40" s="18">
        <v>3383376</v>
      </c>
      <c r="H40" s="18">
        <v>3879426.36</v>
      </c>
      <c r="I40" s="18">
        <v>261620.7</v>
      </c>
      <c r="J40" s="18"/>
      <c r="K40" s="18">
        <f t="shared" si="9"/>
        <v>1067527</v>
      </c>
      <c r="L40" s="17">
        <v>187968</v>
      </c>
      <c r="M40" s="17">
        <v>0</v>
      </c>
      <c r="N40" s="17">
        <v>0</v>
      </c>
      <c r="O40" s="17">
        <v>324960</v>
      </c>
      <c r="P40" s="17">
        <v>327360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227239</v>
      </c>
      <c r="W40" s="17">
        <v>0</v>
      </c>
      <c r="X40" s="17">
        <v>0</v>
      </c>
      <c r="Y40" s="18">
        <f t="shared" si="10"/>
        <v>1693300.5516</v>
      </c>
      <c r="Z40" s="29">
        <v>0</v>
      </c>
      <c r="AA40" s="18">
        <v>0</v>
      </c>
      <c r="AB40" s="18">
        <v>0</v>
      </c>
      <c r="AC40" s="18">
        <v>29016</v>
      </c>
      <c r="AD40" s="18">
        <v>0</v>
      </c>
      <c r="AE40" s="18">
        <v>0</v>
      </c>
      <c r="AF40" s="18">
        <v>408505.1916</v>
      </c>
      <c r="AG40" s="18">
        <v>0</v>
      </c>
      <c r="AH40" s="18">
        <v>1255779.36</v>
      </c>
      <c r="AI40" s="18">
        <v>0</v>
      </c>
      <c r="AJ40" s="18">
        <v>0</v>
      </c>
      <c r="AK40" s="18"/>
    </row>
    <row r="41" s="2" customFormat="1" ht="20.25" customHeight="1" spans="1:37">
      <c r="A41" s="19" t="s">
        <v>75</v>
      </c>
      <c r="B41" s="17">
        <f t="shared" si="7"/>
        <v>20418610.5048</v>
      </c>
      <c r="C41" s="18">
        <f t="shared" si="8"/>
        <v>16739229.48</v>
      </c>
      <c r="D41" s="18">
        <v>7936224</v>
      </c>
      <c r="E41" s="22"/>
      <c r="F41" s="18">
        <v>0</v>
      </c>
      <c r="G41" s="18">
        <v>4061400</v>
      </c>
      <c r="H41" s="18">
        <v>4442084.88</v>
      </c>
      <c r="I41" s="18">
        <v>299520.6</v>
      </c>
      <c r="J41" s="18">
        <v>0</v>
      </c>
      <c r="K41" s="18">
        <f t="shared" si="9"/>
        <v>1423506</v>
      </c>
      <c r="L41" s="17">
        <v>353952</v>
      </c>
      <c r="M41" s="17">
        <v>0</v>
      </c>
      <c r="N41" s="17">
        <v>0</v>
      </c>
      <c r="O41" s="17">
        <v>396240</v>
      </c>
      <c r="P41" s="17">
        <v>403920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269394</v>
      </c>
      <c r="W41" s="17">
        <v>0</v>
      </c>
      <c r="X41" s="17">
        <v>0</v>
      </c>
      <c r="Y41" s="18">
        <f t="shared" si="10"/>
        <v>2255875.0248</v>
      </c>
      <c r="Z41" s="29">
        <v>0</v>
      </c>
      <c r="AA41" s="18">
        <v>0</v>
      </c>
      <c r="AB41" s="18">
        <v>0</v>
      </c>
      <c r="AC41" s="18">
        <v>44496</v>
      </c>
      <c r="AD41" s="18">
        <v>0</v>
      </c>
      <c r="AE41" s="18">
        <v>0</v>
      </c>
      <c r="AF41" s="18">
        <v>773680.1448</v>
      </c>
      <c r="AG41" s="18">
        <v>0</v>
      </c>
      <c r="AH41" s="18">
        <v>1437698.88</v>
      </c>
      <c r="AI41" s="18">
        <v>0</v>
      </c>
      <c r="AJ41" s="18">
        <v>0</v>
      </c>
      <c r="AK41" s="18"/>
    </row>
    <row r="42" s="2" customFormat="1" ht="20.25" customHeight="1" spans="1:37">
      <c r="A42" s="19" t="s">
        <v>76</v>
      </c>
      <c r="B42" s="17">
        <f t="shared" si="7"/>
        <v>11513262.862</v>
      </c>
      <c r="C42" s="18">
        <f t="shared" si="8"/>
        <v>9353673.18</v>
      </c>
      <c r="D42" s="18">
        <v>4491972</v>
      </c>
      <c r="E42" s="22"/>
      <c r="F42" s="18">
        <v>0</v>
      </c>
      <c r="G42" s="18">
        <v>2211828</v>
      </c>
      <c r="H42" s="18">
        <v>2482471.08</v>
      </c>
      <c r="I42" s="18">
        <v>167402.1</v>
      </c>
      <c r="J42" s="18"/>
      <c r="K42" s="18">
        <f t="shared" si="9"/>
        <v>710071</v>
      </c>
      <c r="L42" s="17">
        <v>132576</v>
      </c>
      <c r="M42" s="17">
        <v>0</v>
      </c>
      <c r="N42" s="17">
        <v>0</v>
      </c>
      <c r="O42" s="17">
        <v>216240</v>
      </c>
      <c r="P42" s="17">
        <v>216480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144775</v>
      </c>
      <c r="W42" s="17">
        <v>0</v>
      </c>
      <c r="X42" s="17">
        <v>0</v>
      </c>
      <c r="Y42" s="18">
        <f t="shared" si="10"/>
        <v>1449518.682</v>
      </c>
      <c r="Z42" s="29">
        <v>0</v>
      </c>
      <c r="AA42" s="18">
        <v>0</v>
      </c>
      <c r="AB42" s="18">
        <v>0</v>
      </c>
      <c r="AC42" s="18">
        <v>13104</v>
      </c>
      <c r="AD42" s="18">
        <v>0</v>
      </c>
      <c r="AE42" s="18">
        <v>0</v>
      </c>
      <c r="AF42" s="18">
        <v>632884.602</v>
      </c>
      <c r="AG42" s="18">
        <v>0</v>
      </c>
      <c r="AH42" s="18">
        <v>803530.08</v>
      </c>
      <c r="AI42" s="18">
        <v>0</v>
      </c>
      <c r="AJ42" s="18">
        <v>0</v>
      </c>
      <c r="AK42" s="18"/>
    </row>
    <row r="43" s="2" customFormat="1" ht="20.25" customHeight="1" spans="1:37">
      <c r="A43" s="19" t="s">
        <v>77</v>
      </c>
      <c r="B43" s="17">
        <f t="shared" si="7"/>
        <v>7429126.0996</v>
      </c>
      <c r="C43" s="18">
        <f t="shared" si="8"/>
        <v>6006331.2</v>
      </c>
      <c r="D43" s="18">
        <v>2838216</v>
      </c>
      <c r="E43" s="22"/>
      <c r="F43" s="18">
        <v>0</v>
      </c>
      <c r="G43" s="18">
        <v>1466508</v>
      </c>
      <c r="H43" s="18">
        <v>1594123.2</v>
      </c>
      <c r="I43" s="18">
        <v>107484</v>
      </c>
      <c r="J43" s="18"/>
      <c r="K43" s="18">
        <f t="shared" si="9"/>
        <v>496168</v>
      </c>
      <c r="L43" s="17">
        <v>115008</v>
      </c>
      <c r="M43" s="17">
        <v>0</v>
      </c>
      <c r="N43" s="17">
        <v>0</v>
      </c>
      <c r="O43" s="17">
        <v>143040</v>
      </c>
      <c r="P43" s="17">
        <v>147840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90280</v>
      </c>
      <c r="W43" s="17">
        <v>0</v>
      </c>
      <c r="X43" s="17">
        <v>0</v>
      </c>
      <c r="Y43" s="18">
        <f t="shared" si="10"/>
        <v>926626.8996</v>
      </c>
      <c r="Z43" s="29">
        <v>0</v>
      </c>
      <c r="AA43" s="18">
        <v>0</v>
      </c>
      <c r="AB43" s="18">
        <v>0</v>
      </c>
      <c r="AC43" s="18">
        <v>29016</v>
      </c>
      <c r="AD43" s="18">
        <v>0</v>
      </c>
      <c r="AE43" s="18">
        <v>0</v>
      </c>
      <c r="AF43" s="18">
        <v>381687.6996</v>
      </c>
      <c r="AG43" s="18">
        <v>0</v>
      </c>
      <c r="AH43" s="18">
        <v>515923.2</v>
      </c>
      <c r="AI43" s="18">
        <v>0</v>
      </c>
      <c r="AJ43" s="18">
        <v>0</v>
      </c>
      <c r="AK43" s="18"/>
    </row>
    <row r="44" s="2" customFormat="1" ht="20.25" customHeight="1" spans="1:37">
      <c r="A44" s="19" t="s">
        <v>78</v>
      </c>
      <c r="B44" s="17">
        <f t="shared" si="7"/>
        <v>3896436.8304</v>
      </c>
      <c r="C44" s="18">
        <f t="shared" si="8"/>
        <v>3186099.66</v>
      </c>
      <c r="D44" s="18">
        <v>1479156</v>
      </c>
      <c r="E44" s="22"/>
      <c r="F44" s="18">
        <v>0</v>
      </c>
      <c r="G44" s="18">
        <v>804144</v>
      </c>
      <c r="H44" s="18">
        <v>845781.96</v>
      </c>
      <c r="I44" s="18">
        <v>57017.7</v>
      </c>
      <c r="J44" s="18">
        <v>0</v>
      </c>
      <c r="K44" s="18">
        <f t="shared" si="9"/>
        <v>257019</v>
      </c>
      <c r="L44" s="17">
        <v>42360</v>
      </c>
      <c r="M44" s="17">
        <v>0</v>
      </c>
      <c r="N44" s="17">
        <v>0</v>
      </c>
      <c r="O44" s="17">
        <v>77760</v>
      </c>
      <c r="P44" s="17">
        <v>84480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52419</v>
      </c>
      <c r="W44" s="17">
        <v>0</v>
      </c>
      <c r="X44" s="17">
        <v>0</v>
      </c>
      <c r="Y44" s="18">
        <f t="shared" si="10"/>
        <v>453318.1704</v>
      </c>
      <c r="Z44" s="29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179633.2104</v>
      </c>
      <c r="AG44" s="18">
        <v>0</v>
      </c>
      <c r="AH44" s="18">
        <v>273684.96</v>
      </c>
      <c r="AI44" s="18">
        <v>0</v>
      </c>
      <c r="AJ44" s="18">
        <v>0</v>
      </c>
      <c r="AK44" s="18"/>
    </row>
    <row r="45" s="2" customFormat="1" ht="20.25" customHeight="1" spans="1:37">
      <c r="A45" s="19" t="s">
        <v>79</v>
      </c>
      <c r="B45" s="17">
        <f t="shared" si="7"/>
        <v>3128440.125</v>
      </c>
      <c r="C45" s="18">
        <f t="shared" si="8"/>
        <v>2483593.38</v>
      </c>
      <c r="D45" s="18">
        <v>1208544</v>
      </c>
      <c r="E45" s="22"/>
      <c r="F45" s="18">
        <v>0</v>
      </c>
      <c r="G45" s="18">
        <v>571560</v>
      </c>
      <c r="H45" s="18">
        <v>659048.28</v>
      </c>
      <c r="I45" s="18">
        <v>44441.1</v>
      </c>
      <c r="J45" s="18">
        <v>0</v>
      </c>
      <c r="K45" s="18">
        <f t="shared" si="9"/>
        <v>171147</v>
      </c>
      <c r="L45" s="17">
        <v>20088</v>
      </c>
      <c r="M45" s="17">
        <v>0</v>
      </c>
      <c r="N45" s="17">
        <v>0</v>
      </c>
      <c r="O45" s="17">
        <v>54240</v>
      </c>
      <c r="P45" s="17">
        <v>58080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38739</v>
      </c>
      <c r="W45" s="17">
        <v>0</v>
      </c>
      <c r="X45" s="17">
        <v>0</v>
      </c>
      <c r="Y45" s="18">
        <f t="shared" si="10"/>
        <v>473699.745</v>
      </c>
      <c r="Z45" s="29">
        <v>0</v>
      </c>
      <c r="AA45" s="18">
        <v>149985.789</v>
      </c>
      <c r="AB45" s="18">
        <v>0</v>
      </c>
      <c r="AC45" s="18">
        <v>0</v>
      </c>
      <c r="AD45" s="18">
        <v>0</v>
      </c>
      <c r="AE45" s="18">
        <v>0</v>
      </c>
      <c r="AF45" s="18">
        <v>110396.676</v>
      </c>
      <c r="AG45" s="18">
        <v>0</v>
      </c>
      <c r="AH45" s="18">
        <v>213317.28</v>
      </c>
      <c r="AI45" s="18">
        <v>0</v>
      </c>
      <c r="AJ45" s="18">
        <v>0</v>
      </c>
      <c r="AK45" s="18"/>
    </row>
    <row r="46" s="2" customFormat="1" ht="20.25" customHeight="1" spans="1:37">
      <c r="A46" s="19" t="s">
        <v>80</v>
      </c>
      <c r="B46" s="17">
        <f t="shared" si="7"/>
        <v>3377159.8208</v>
      </c>
      <c r="C46" s="18">
        <f t="shared" si="8"/>
        <v>2603010.18</v>
      </c>
      <c r="D46" s="18">
        <v>1194528</v>
      </c>
      <c r="E46" s="22"/>
      <c r="F46" s="18">
        <v>0</v>
      </c>
      <c r="G46" s="18">
        <v>670944</v>
      </c>
      <c r="H46" s="18">
        <v>690961.08</v>
      </c>
      <c r="I46" s="18">
        <v>46577.1</v>
      </c>
      <c r="J46" s="18">
        <v>0</v>
      </c>
      <c r="K46" s="18">
        <f t="shared" si="9"/>
        <v>278639</v>
      </c>
      <c r="L46" s="17">
        <v>102384</v>
      </c>
      <c r="M46" s="17">
        <v>0</v>
      </c>
      <c r="N46" s="17">
        <v>0</v>
      </c>
      <c r="O46" s="17">
        <v>65280</v>
      </c>
      <c r="P46" s="17">
        <v>71280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39695</v>
      </c>
      <c r="W46" s="17">
        <v>0</v>
      </c>
      <c r="X46" s="17">
        <v>0</v>
      </c>
      <c r="Y46" s="18">
        <f t="shared" si="10"/>
        <v>495510.6408</v>
      </c>
      <c r="Z46" s="29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271940.5608</v>
      </c>
      <c r="AG46" s="18">
        <v>0</v>
      </c>
      <c r="AH46" s="18">
        <v>223570.08</v>
      </c>
      <c r="AI46" s="18">
        <v>0</v>
      </c>
      <c r="AJ46" s="18">
        <v>0</v>
      </c>
      <c r="AK46" s="18">
        <v>0</v>
      </c>
    </row>
    <row r="47" s="2" customFormat="1" ht="20.25" customHeight="1" spans="1:37">
      <c r="A47" s="19" t="s">
        <v>81</v>
      </c>
      <c r="B47" s="17">
        <f t="shared" si="7"/>
        <v>3119213.4148</v>
      </c>
      <c r="C47" s="18">
        <f t="shared" si="8"/>
        <v>2435878.74</v>
      </c>
      <c r="D47" s="18">
        <v>1128204</v>
      </c>
      <c r="E47" s="22"/>
      <c r="F47" s="18">
        <v>0</v>
      </c>
      <c r="G47" s="18">
        <v>617448</v>
      </c>
      <c r="H47" s="18">
        <v>646636.44</v>
      </c>
      <c r="I47" s="18">
        <v>43590.3</v>
      </c>
      <c r="J47" s="18"/>
      <c r="K47" s="18">
        <f t="shared" si="9"/>
        <v>237661</v>
      </c>
      <c r="L47" s="17">
        <v>71424</v>
      </c>
      <c r="M47" s="17">
        <v>0</v>
      </c>
      <c r="N47" s="17">
        <v>0</v>
      </c>
      <c r="O47" s="17">
        <v>60000</v>
      </c>
      <c r="P47" s="17">
        <v>66000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40237</v>
      </c>
      <c r="W47" s="17">
        <v>0</v>
      </c>
      <c r="X47" s="17">
        <v>0</v>
      </c>
      <c r="Y47" s="18">
        <f t="shared" si="10"/>
        <v>445673.6748</v>
      </c>
      <c r="Z47" s="29">
        <v>0</v>
      </c>
      <c r="AA47" s="18">
        <v>0</v>
      </c>
      <c r="AB47" s="18">
        <v>0</v>
      </c>
      <c r="AC47" s="18">
        <v>12480</v>
      </c>
      <c r="AD47" s="18">
        <v>0</v>
      </c>
      <c r="AE47" s="18">
        <v>0</v>
      </c>
      <c r="AF47" s="18">
        <v>223960.2348</v>
      </c>
      <c r="AG47" s="18">
        <v>0</v>
      </c>
      <c r="AH47" s="18">
        <v>209233.44</v>
      </c>
      <c r="AI47" s="18">
        <v>0</v>
      </c>
      <c r="AJ47" s="18">
        <v>0</v>
      </c>
      <c r="AK47" s="18"/>
    </row>
    <row r="48" s="2" customFormat="1" ht="20.25" customHeight="1" spans="1:37">
      <c r="A48" s="19" t="s">
        <v>82</v>
      </c>
      <c r="B48" s="17">
        <f t="shared" si="7"/>
        <v>3072550.6248</v>
      </c>
      <c r="C48" s="18">
        <f t="shared" si="8"/>
        <v>0</v>
      </c>
      <c r="D48" s="18"/>
      <c r="E48" s="22"/>
      <c r="F48" s="18"/>
      <c r="G48" s="18"/>
      <c r="H48" s="18"/>
      <c r="I48" s="25"/>
      <c r="J48" s="18"/>
      <c r="K48" s="18">
        <f t="shared" si="9"/>
        <v>0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8">
        <f t="shared" si="10"/>
        <v>3072550.6248</v>
      </c>
      <c r="Z48" s="29"/>
      <c r="AA48" s="18">
        <v>2736270.96</v>
      </c>
      <c r="AB48" s="18"/>
      <c r="AC48" s="18">
        <v>9672</v>
      </c>
      <c r="AD48" s="18"/>
      <c r="AE48" s="18"/>
      <c r="AF48" s="18">
        <v>326607.6648</v>
      </c>
      <c r="AG48" s="18"/>
      <c r="AH48" s="18"/>
      <c r="AI48" s="18"/>
      <c r="AJ48" s="18"/>
      <c r="AK48" s="18"/>
    </row>
    <row r="49" s="2" customFormat="1" ht="20.25" customHeight="1" spans="1:37">
      <c r="A49" s="19" t="s">
        <v>83</v>
      </c>
      <c r="B49" s="17">
        <f t="shared" si="7"/>
        <v>8287539.8156</v>
      </c>
      <c r="C49" s="18">
        <f t="shared" si="8"/>
        <v>845628.02</v>
      </c>
      <c r="D49" s="18">
        <v>391320</v>
      </c>
      <c r="E49" s="18">
        <v>200556</v>
      </c>
      <c r="F49" s="18">
        <v>19421</v>
      </c>
      <c r="G49" s="18"/>
      <c r="H49" s="18">
        <v>219534.12</v>
      </c>
      <c r="I49" s="18">
        <v>14796.9</v>
      </c>
      <c r="J49" s="18">
        <v>0</v>
      </c>
      <c r="K49" s="18">
        <f t="shared" si="9"/>
        <v>218907.04</v>
      </c>
      <c r="L49" s="17">
        <v>10800</v>
      </c>
      <c r="M49" s="17">
        <v>9630</v>
      </c>
      <c r="N49" s="17">
        <v>18060</v>
      </c>
      <c r="O49" s="17">
        <v>21120</v>
      </c>
      <c r="P49" s="17">
        <v>81360</v>
      </c>
      <c r="Q49" s="17">
        <v>9000</v>
      </c>
      <c r="R49" s="17">
        <v>900</v>
      </c>
      <c r="S49" s="17">
        <v>0</v>
      </c>
      <c r="T49" s="17">
        <v>8878.14</v>
      </c>
      <c r="U49" s="17">
        <v>10000</v>
      </c>
      <c r="V49" s="17">
        <v>24362</v>
      </c>
      <c r="W49" s="17">
        <v>14796.9</v>
      </c>
      <c r="X49" s="17">
        <v>10000</v>
      </c>
      <c r="Y49" s="18">
        <f t="shared" si="10"/>
        <v>123004.7556</v>
      </c>
      <c r="Z49" s="29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51979.6356</v>
      </c>
      <c r="AG49" s="18">
        <v>0</v>
      </c>
      <c r="AH49" s="18">
        <v>71025.12</v>
      </c>
      <c r="AI49" s="18">
        <v>0</v>
      </c>
      <c r="AJ49" s="18">
        <v>0</v>
      </c>
      <c r="AK49" s="18">
        <v>7100000</v>
      </c>
    </row>
    <row r="50" s="2" customFormat="1" ht="20.25" customHeight="1" spans="1:37">
      <c r="A50" s="19" t="s">
        <v>84</v>
      </c>
      <c r="B50" s="17">
        <f t="shared" si="7"/>
        <v>2026482.24</v>
      </c>
      <c r="C50" s="18">
        <f t="shared" si="8"/>
        <v>521207.36</v>
      </c>
      <c r="D50" s="18">
        <v>233484</v>
      </c>
      <c r="E50" s="18">
        <v>132084</v>
      </c>
      <c r="F50" s="18">
        <v>10880</v>
      </c>
      <c r="G50" s="18"/>
      <c r="H50" s="18">
        <v>135620.16</v>
      </c>
      <c r="I50" s="25">
        <v>9139.2</v>
      </c>
      <c r="J50" s="18"/>
      <c r="K50" s="18">
        <f t="shared" si="9"/>
        <v>136406.72</v>
      </c>
      <c r="L50" s="17">
        <v>6900</v>
      </c>
      <c r="M50" s="17">
        <v>6420</v>
      </c>
      <c r="N50" s="17">
        <v>11400</v>
      </c>
      <c r="O50" s="17">
        <v>14400</v>
      </c>
      <c r="P50" s="17">
        <v>43440</v>
      </c>
      <c r="Q50" s="17">
        <v>5000</v>
      </c>
      <c r="R50" s="17">
        <v>600</v>
      </c>
      <c r="S50" s="17">
        <v>0</v>
      </c>
      <c r="T50" s="17">
        <v>5483.52</v>
      </c>
      <c r="U50" s="17">
        <v>10000</v>
      </c>
      <c r="V50" s="17">
        <v>13624</v>
      </c>
      <c r="W50" s="17">
        <v>9139.2</v>
      </c>
      <c r="X50" s="17">
        <v>10000</v>
      </c>
      <c r="Y50" s="18">
        <f t="shared" si="10"/>
        <v>43868.16</v>
      </c>
      <c r="Z50" s="29">
        <v>0</v>
      </c>
      <c r="AA50" s="18">
        <v>0</v>
      </c>
      <c r="AB50" s="18"/>
      <c r="AC50" s="18">
        <v>0</v>
      </c>
      <c r="AD50" s="18"/>
      <c r="AE50" s="18"/>
      <c r="AF50" s="18">
        <v>0</v>
      </c>
      <c r="AG50" s="18"/>
      <c r="AH50" s="18">
        <v>43868.16</v>
      </c>
      <c r="AI50" s="18">
        <v>0</v>
      </c>
      <c r="AJ50" s="18">
        <v>0</v>
      </c>
      <c r="AK50" s="18">
        <f>225000+1100000</f>
        <v>1325000</v>
      </c>
    </row>
    <row r="51" s="2" customFormat="1" ht="20.25" customHeight="1" spans="1:37">
      <c r="A51" s="19" t="s">
        <v>85</v>
      </c>
      <c r="B51" s="17">
        <f t="shared" si="7"/>
        <v>5283026.0096</v>
      </c>
      <c r="C51" s="18">
        <f t="shared" si="8"/>
        <v>597817.92</v>
      </c>
      <c r="D51" s="18">
        <v>265596</v>
      </c>
      <c r="E51" s="18">
        <v>159900</v>
      </c>
      <c r="F51" s="18">
        <v>3831</v>
      </c>
      <c r="G51" s="18"/>
      <c r="H51" s="18">
        <v>157853.52</v>
      </c>
      <c r="I51" s="25">
        <v>10637.4</v>
      </c>
      <c r="J51" s="18"/>
      <c r="K51" s="18">
        <f t="shared" si="9"/>
        <v>144938.84</v>
      </c>
      <c r="L51" s="17">
        <v>8400</v>
      </c>
      <c r="M51" s="17">
        <v>7490</v>
      </c>
      <c r="N51" s="17">
        <v>8500</v>
      </c>
      <c r="O51" s="17">
        <v>16320</v>
      </c>
      <c r="P51" s="17">
        <v>32880</v>
      </c>
      <c r="Q51" s="17">
        <v>7000</v>
      </c>
      <c r="R51" s="17">
        <v>700</v>
      </c>
      <c r="S51" s="17">
        <v>0</v>
      </c>
      <c r="T51" s="17">
        <v>6382.44</v>
      </c>
      <c r="U51" s="17">
        <v>15000</v>
      </c>
      <c r="V51" s="17">
        <v>16629</v>
      </c>
      <c r="W51" s="17">
        <v>10637.4</v>
      </c>
      <c r="X51" s="17">
        <v>15000</v>
      </c>
      <c r="Y51" s="18">
        <f t="shared" si="10"/>
        <v>820269.2496</v>
      </c>
      <c r="Z51" s="29">
        <v>0</v>
      </c>
      <c r="AA51" s="18">
        <v>653777.52</v>
      </c>
      <c r="AB51" s="18">
        <v>0</v>
      </c>
      <c r="AC51" s="18">
        <v>0</v>
      </c>
      <c r="AD51" s="18">
        <v>0</v>
      </c>
      <c r="AE51" s="18">
        <v>0</v>
      </c>
      <c r="AF51" s="18">
        <v>115432.2096</v>
      </c>
      <c r="AG51" s="18">
        <v>0</v>
      </c>
      <c r="AH51" s="18">
        <v>51059.52</v>
      </c>
      <c r="AI51" s="18">
        <v>0</v>
      </c>
      <c r="AJ51" s="18">
        <v>0</v>
      </c>
      <c r="AK51" s="18">
        <f>20000+3700000</f>
        <v>3720000</v>
      </c>
    </row>
    <row r="52" s="2" customFormat="1" ht="20.25" customHeight="1" spans="1:37">
      <c r="A52" s="19" t="s">
        <v>86</v>
      </c>
      <c r="B52" s="17">
        <f t="shared" si="7"/>
        <v>6726370.7164</v>
      </c>
      <c r="C52" s="18">
        <f t="shared" si="8"/>
        <v>1231464.18</v>
      </c>
      <c r="D52" s="18">
        <v>490812</v>
      </c>
      <c r="F52" s="18">
        <v>0</v>
      </c>
      <c r="G52" s="18">
        <v>283872</v>
      </c>
      <c r="H52" s="18">
        <v>287413.08</v>
      </c>
      <c r="I52" s="25">
        <v>19367.1</v>
      </c>
      <c r="J52" s="18">
        <v>150000</v>
      </c>
      <c r="K52" s="18">
        <f t="shared" si="9"/>
        <v>247385.36</v>
      </c>
      <c r="L52" s="17">
        <v>14400</v>
      </c>
      <c r="M52" s="17">
        <v>12840</v>
      </c>
      <c r="N52" s="17">
        <v>11280</v>
      </c>
      <c r="O52" s="17">
        <v>29040</v>
      </c>
      <c r="P52" s="17">
        <v>31680</v>
      </c>
      <c r="Q52" s="17">
        <v>12000</v>
      </c>
      <c r="R52" s="17">
        <v>1200</v>
      </c>
      <c r="S52" s="17">
        <v>0</v>
      </c>
      <c r="T52" s="17">
        <v>11620.26</v>
      </c>
      <c r="U52" s="17">
        <v>15000</v>
      </c>
      <c r="V52" s="17">
        <v>23958</v>
      </c>
      <c r="W52" s="17">
        <v>19367.1</v>
      </c>
      <c r="X52" s="17">
        <v>65000</v>
      </c>
      <c r="Y52" s="18">
        <f t="shared" si="10"/>
        <v>247521.1764</v>
      </c>
      <c r="Z52" s="29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154559.0964</v>
      </c>
      <c r="AG52" s="18">
        <v>0</v>
      </c>
      <c r="AH52" s="18">
        <v>92962.08</v>
      </c>
      <c r="AI52" s="18">
        <v>0</v>
      </c>
      <c r="AJ52" s="18">
        <v>0</v>
      </c>
      <c r="AK52" s="18">
        <v>5000000</v>
      </c>
    </row>
    <row r="53" s="2" customFormat="1" ht="20.25" customHeight="1" spans="1:38">
      <c r="A53" s="19" t="s">
        <v>87</v>
      </c>
      <c r="B53" s="17">
        <f t="shared" si="7"/>
        <v>1151862.88</v>
      </c>
      <c r="C53" s="18">
        <f t="shared" si="8"/>
        <v>821175.32</v>
      </c>
      <c r="D53" s="18">
        <v>375804</v>
      </c>
      <c r="E53" s="18">
        <v>202212</v>
      </c>
      <c r="F53" s="18">
        <v>14303</v>
      </c>
      <c r="G53" s="18">
        <v>0</v>
      </c>
      <c r="H53" s="18">
        <v>214405.92</v>
      </c>
      <c r="I53" s="25">
        <v>14450.4</v>
      </c>
      <c r="J53" s="18"/>
      <c r="K53" s="18">
        <f t="shared" si="9"/>
        <v>181325.64</v>
      </c>
      <c r="L53" s="17">
        <v>10800</v>
      </c>
      <c r="M53" s="17">
        <v>9630</v>
      </c>
      <c r="N53" s="17">
        <v>16140</v>
      </c>
      <c r="O53" s="17">
        <v>21600</v>
      </c>
      <c r="P53" s="17">
        <v>53760</v>
      </c>
      <c r="Q53" s="17">
        <v>9000</v>
      </c>
      <c r="R53" s="17">
        <v>900</v>
      </c>
      <c r="S53" s="17">
        <v>0</v>
      </c>
      <c r="T53" s="17">
        <v>8670.24</v>
      </c>
      <c r="U53" s="17">
        <v>7500</v>
      </c>
      <c r="V53" s="17">
        <v>21375</v>
      </c>
      <c r="W53" s="17">
        <v>14450.4</v>
      </c>
      <c r="X53" s="17">
        <v>7500</v>
      </c>
      <c r="Y53" s="18">
        <f t="shared" si="10"/>
        <v>69361.92</v>
      </c>
      <c r="Z53" s="29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69361.92</v>
      </c>
      <c r="AI53" s="18">
        <v>0</v>
      </c>
      <c r="AJ53" s="18">
        <v>0</v>
      </c>
      <c r="AK53" s="18">
        <v>80000</v>
      </c>
      <c r="AL53" s="32"/>
    </row>
    <row r="54" s="2" customFormat="1" ht="20.25" customHeight="1" spans="1:37">
      <c r="A54" s="19" t="s">
        <v>88</v>
      </c>
      <c r="B54" s="17">
        <f t="shared" si="7"/>
        <v>334382.12</v>
      </c>
      <c r="C54" s="18">
        <f t="shared" si="8"/>
        <v>230424.56</v>
      </c>
      <c r="D54" s="18">
        <v>79044</v>
      </c>
      <c r="E54" s="18">
        <v>55284</v>
      </c>
      <c r="F54" s="18">
        <v>3889</v>
      </c>
      <c r="G54" s="18"/>
      <c r="H54" s="18">
        <v>49821.36</v>
      </c>
      <c r="I54" s="25">
        <v>3358.2</v>
      </c>
      <c r="J54" s="18">
        <v>39028</v>
      </c>
      <c r="K54" s="18">
        <f t="shared" si="9"/>
        <v>28438.2</v>
      </c>
      <c r="L54" s="17">
        <v>0</v>
      </c>
      <c r="M54" s="17">
        <v>0</v>
      </c>
      <c r="N54" s="17">
        <v>1920</v>
      </c>
      <c r="O54" s="17">
        <v>5040</v>
      </c>
      <c r="P54" s="17">
        <v>13080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5040</v>
      </c>
      <c r="W54" s="17">
        <v>3358.2</v>
      </c>
      <c r="X54" s="17">
        <v>0</v>
      </c>
      <c r="Y54" s="18">
        <f t="shared" si="10"/>
        <v>16119.36</v>
      </c>
      <c r="Z54" s="29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16119.36</v>
      </c>
      <c r="AI54" s="18">
        <v>0</v>
      </c>
      <c r="AJ54" s="18">
        <v>0</v>
      </c>
      <c r="AK54" s="18">
        <v>59400</v>
      </c>
    </row>
    <row r="55" s="2" customFormat="1" ht="20.25" customHeight="1" spans="1:37">
      <c r="A55" s="19" t="s">
        <v>89</v>
      </c>
      <c r="B55" s="17">
        <f t="shared" si="7"/>
        <v>626688.8</v>
      </c>
      <c r="C55" s="18">
        <f t="shared" si="8"/>
        <v>91795.2</v>
      </c>
      <c r="D55" s="18">
        <v>42072</v>
      </c>
      <c r="F55" s="18">
        <v>0</v>
      </c>
      <c r="G55" s="18">
        <v>23688</v>
      </c>
      <c r="H55" s="18">
        <v>24391.2</v>
      </c>
      <c r="I55" s="25">
        <v>1644</v>
      </c>
      <c r="J55" s="18"/>
      <c r="K55" s="18">
        <f t="shared" si="9"/>
        <v>27002.4</v>
      </c>
      <c r="L55" s="17">
        <v>3500</v>
      </c>
      <c r="M55" s="17">
        <v>1070</v>
      </c>
      <c r="N55" s="17">
        <v>940</v>
      </c>
      <c r="O55" s="17">
        <v>2400</v>
      </c>
      <c r="P55" s="17">
        <v>2640</v>
      </c>
      <c r="Q55" s="17">
        <v>1000</v>
      </c>
      <c r="R55" s="17">
        <v>100</v>
      </c>
      <c r="S55" s="17">
        <v>0</v>
      </c>
      <c r="T55" s="17">
        <v>986.4</v>
      </c>
      <c r="U55" s="17">
        <v>5000</v>
      </c>
      <c r="V55" s="17">
        <v>2722</v>
      </c>
      <c r="W55" s="17">
        <v>1644</v>
      </c>
      <c r="X55" s="17">
        <v>5000</v>
      </c>
      <c r="Y55" s="18">
        <f t="shared" si="10"/>
        <v>7891.2</v>
      </c>
      <c r="Z55" s="29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7891.2</v>
      </c>
      <c r="AI55" s="18">
        <v>0</v>
      </c>
      <c r="AJ55" s="18">
        <v>0</v>
      </c>
      <c r="AK55" s="18">
        <v>500000</v>
      </c>
    </row>
    <row r="56" s="2" customFormat="1" ht="20.25" customHeight="1" spans="1:37">
      <c r="A56" s="19" t="s">
        <v>90</v>
      </c>
      <c r="B56" s="17">
        <f t="shared" si="7"/>
        <v>1157727</v>
      </c>
      <c r="C56" s="18">
        <f t="shared" si="8"/>
        <v>655311</v>
      </c>
      <c r="D56" s="18">
        <v>283740</v>
      </c>
      <c r="E56" s="18">
        <v>180660</v>
      </c>
      <c r="F56" s="18">
        <v>6993</v>
      </c>
      <c r="G56" s="18"/>
      <c r="H56" s="18">
        <v>172308</v>
      </c>
      <c r="I56" s="25">
        <v>11610</v>
      </c>
      <c r="J56" s="18"/>
      <c r="K56" s="18">
        <f t="shared" si="9"/>
        <v>146688</v>
      </c>
      <c r="L56" s="17">
        <v>9600</v>
      </c>
      <c r="M56" s="17">
        <v>8560</v>
      </c>
      <c r="N56" s="17">
        <v>11360</v>
      </c>
      <c r="O56" s="17">
        <v>18240</v>
      </c>
      <c r="P56" s="17">
        <v>43320</v>
      </c>
      <c r="Q56" s="17">
        <v>8000</v>
      </c>
      <c r="R56" s="17">
        <v>800</v>
      </c>
      <c r="S56" s="17">
        <v>0</v>
      </c>
      <c r="T56" s="17">
        <v>6966</v>
      </c>
      <c r="U56" s="17">
        <v>5000</v>
      </c>
      <c r="V56" s="17">
        <v>18232</v>
      </c>
      <c r="W56" s="17">
        <v>11610</v>
      </c>
      <c r="X56" s="17">
        <v>5000</v>
      </c>
      <c r="Y56" s="18">
        <f t="shared" si="10"/>
        <v>55728</v>
      </c>
      <c r="Z56" s="29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55728</v>
      </c>
      <c r="AI56" s="18">
        <v>0</v>
      </c>
      <c r="AJ56" s="18">
        <v>0</v>
      </c>
      <c r="AK56" s="18">
        <f>100000+200000</f>
        <v>300000</v>
      </c>
    </row>
    <row r="57" s="2" customFormat="1" ht="20.25" customHeight="1" spans="1:37">
      <c r="A57" s="19" t="s">
        <v>91</v>
      </c>
      <c r="B57" s="17">
        <f t="shared" si="7"/>
        <v>10563401.66</v>
      </c>
      <c r="C57" s="18">
        <f t="shared" si="8"/>
        <v>1180745.74</v>
      </c>
      <c r="D57" s="18">
        <v>468876</v>
      </c>
      <c r="E57" s="18">
        <v>273336</v>
      </c>
      <c r="F57" s="18">
        <v>15844</v>
      </c>
      <c r="G57" s="18"/>
      <c r="H57" s="18">
        <v>275398.44</v>
      </c>
      <c r="I57" s="25">
        <v>18555.3</v>
      </c>
      <c r="J57" s="18">
        <v>128736</v>
      </c>
      <c r="K57" s="18">
        <f t="shared" si="9"/>
        <v>283422.48</v>
      </c>
      <c r="L57" s="17">
        <v>15800</v>
      </c>
      <c r="M57" s="17">
        <v>13910</v>
      </c>
      <c r="N57" s="17">
        <v>19900</v>
      </c>
      <c r="O57" s="17">
        <v>28800</v>
      </c>
      <c r="P57" s="17">
        <v>74880</v>
      </c>
      <c r="Q57" s="17">
        <v>15000</v>
      </c>
      <c r="R57" s="17">
        <v>1300</v>
      </c>
      <c r="S57" s="17">
        <v>0</v>
      </c>
      <c r="T57" s="17">
        <v>11133.18</v>
      </c>
      <c r="U57" s="17">
        <v>17500</v>
      </c>
      <c r="V57" s="17">
        <v>31144</v>
      </c>
      <c r="W57" s="17">
        <v>18555.3</v>
      </c>
      <c r="X57" s="17">
        <v>35500</v>
      </c>
      <c r="Y57" s="18">
        <f t="shared" si="10"/>
        <v>1223833.44</v>
      </c>
      <c r="Z57" s="29">
        <v>0</v>
      </c>
      <c r="AA57" s="18"/>
      <c r="AB57" s="18">
        <v>0</v>
      </c>
      <c r="AC57" s="18">
        <v>0</v>
      </c>
      <c r="AD57" s="18">
        <v>0</v>
      </c>
      <c r="AE57" s="18">
        <v>0</v>
      </c>
      <c r="AF57" s="18">
        <v>34768</v>
      </c>
      <c r="AG57" s="18">
        <v>0</v>
      </c>
      <c r="AH57" s="18">
        <v>89065.44</v>
      </c>
      <c r="AI57" s="18">
        <v>0</v>
      </c>
      <c r="AJ57" s="18">
        <v>1100000</v>
      </c>
      <c r="AK57" s="18">
        <f>875000+7000400</f>
        <v>7875400</v>
      </c>
    </row>
    <row r="58" s="2" customFormat="1" ht="20.25" customHeight="1" spans="1:37">
      <c r="A58" s="19" t="s">
        <v>92</v>
      </c>
      <c r="B58" s="17">
        <f t="shared" si="7"/>
        <v>864000</v>
      </c>
      <c r="C58" s="18">
        <f t="shared" si="8"/>
        <v>850128</v>
      </c>
      <c r="D58" s="18">
        <v>850128</v>
      </c>
      <c r="E58" s="18">
        <v>0</v>
      </c>
      <c r="F58" s="18">
        <v>0</v>
      </c>
      <c r="G58" s="18"/>
      <c r="H58" s="18"/>
      <c r="I58" s="25">
        <v>0</v>
      </c>
      <c r="J58" s="18"/>
      <c r="K58" s="18">
        <f t="shared" si="9"/>
        <v>13872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13872</v>
      </c>
      <c r="W58" s="17">
        <v>0</v>
      </c>
      <c r="X58" s="17">
        <v>0</v>
      </c>
      <c r="Y58" s="18">
        <f t="shared" si="10"/>
        <v>0</v>
      </c>
      <c r="Z58" s="29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/>
      <c r="AG58" s="18">
        <v>0</v>
      </c>
      <c r="AH58" s="18">
        <v>0</v>
      </c>
      <c r="AI58" s="18">
        <v>0</v>
      </c>
      <c r="AJ58" s="18">
        <v>0</v>
      </c>
      <c r="AK58" s="18"/>
    </row>
    <row r="59" s="2" customFormat="1" ht="20.25" customHeight="1" spans="1:37">
      <c r="A59" s="19" t="s">
        <v>93</v>
      </c>
      <c r="B59" s="17">
        <f t="shared" si="7"/>
        <v>4160000</v>
      </c>
      <c r="C59" s="18">
        <f t="shared" si="8"/>
        <v>4090526</v>
      </c>
      <c r="D59" s="18">
        <v>4090526</v>
      </c>
      <c r="E59" s="18">
        <v>0</v>
      </c>
      <c r="F59" s="18">
        <v>0</v>
      </c>
      <c r="G59" s="18"/>
      <c r="H59" s="18"/>
      <c r="I59" s="25">
        <v>0</v>
      </c>
      <c r="J59" s="18"/>
      <c r="K59" s="18">
        <f t="shared" si="9"/>
        <v>69474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69474</v>
      </c>
      <c r="W59" s="17">
        <v>0</v>
      </c>
      <c r="X59" s="17">
        <v>0</v>
      </c>
      <c r="Y59" s="18">
        <f t="shared" si="10"/>
        <v>0</v>
      </c>
      <c r="Z59" s="29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/>
    </row>
    <row r="60" s="2" customFormat="1" ht="20.25" customHeight="1" spans="1:37">
      <c r="A60" s="19" t="s">
        <v>94</v>
      </c>
      <c r="B60" s="17">
        <f t="shared" si="7"/>
        <v>471228.36</v>
      </c>
      <c r="C60" s="18">
        <f t="shared" si="8"/>
        <v>359208.04</v>
      </c>
      <c r="D60" s="18">
        <v>162048</v>
      </c>
      <c r="E60" s="18">
        <v>90504</v>
      </c>
      <c r="F60" s="18">
        <v>6658</v>
      </c>
      <c r="G60" s="18"/>
      <c r="H60" s="18">
        <v>93684.24</v>
      </c>
      <c r="I60" s="25">
        <v>6313.8</v>
      </c>
      <c r="J60" s="18"/>
      <c r="K60" s="18">
        <f t="shared" si="9"/>
        <v>81714.08</v>
      </c>
      <c r="L60" s="17">
        <v>5000</v>
      </c>
      <c r="M60" s="17">
        <v>4280</v>
      </c>
      <c r="N60" s="17">
        <v>6880</v>
      </c>
      <c r="O60" s="17">
        <v>9600</v>
      </c>
      <c r="P60" s="17">
        <v>31560</v>
      </c>
      <c r="Q60" s="17">
        <v>4000</v>
      </c>
      <c r="R60" s="17">
        <v>400</v>
      </c>
      <c r="S60" s="17">
        <v>0</v>
      </c>
      <c r="T60" s="17">
        <v>3788.28</v>
      </c>
      <c r="U60" s="17">
        <v>0</v>
      </c>
      <c r="V60" s="17">
        <v>9892</v>
      </c>
      <c r="W60" s="17">
        <v>6313.8</v>
      </c>
      <c r="X60" s="17">
        <v>0</v>
      </c>
      <c r="Y60" s="18">
        <f t="shared" si="10"/>
        <v>30306.24</v>
      </c>
      <c r="Z60" s="29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30306.24</v>
      </c>
      <c r="AI60" s="18">
        <v>0</v>
      </c>
      <c r="AJ60" s="18">
        <v>0</v>
      </c>
      <c r="AK60" s="18"/>
    </row>
    <row r="61" s="2" customFormat="1" ht="20.25" customHeight="1" spans="1:37">
      <c r="A61" s="19" t="s">
        <v>95</v>
      </c>
      <c r="B61" s="17">
        <f t="shared" si="7"/>
        <v>24466070.4588</v>
      </c>
      <c r="C61" s="18">
        <f t="shared" si="8"/>
        <v>6588480.96</v>
      </c>
      <c r="D61" s="18">
        <v>934776</v>
      </c>
      <c r="E61" s="18">
        <v>585072</v>
      </c>
      <c r="F61" s="18">
        <v>43389</v>
      </c>
      <c r="G61" s="18"/>
      <c r="H61" s="18">
        <v>563963.76</v>
      </c>
      <c r="I61" s="25">
        <v>37996.2</v>
      </c>
      <c r="J61" s="18">
        <v>4423284</v>
      </c>
      <c r="K61" s="18">
        <f t="shared" si="9"/>
        <v>509893.92</v>
      </c>
      <c r="L61" s="17">
        <v>32400</v>
      </c>
      <c r="M61" s="17">
        <v>28890</v>
      </c>
      <c r="N61" s="17">
        <v>51300</v>
      </c>
      <c r="O61" s="17">
        <v>60960</v>
      </c>
      <c r="P61" s="17">
        <v>184680</v>
      </c>
      <c r="Q61" s="17">
        <v>27000</v>
      </c>
      <c r="R61" s="17">
        <v>2700</v>
      </c>
      <c r="S61" s="17">
        <v>0</v>
      </c>
      <c r="T61" s="17">
        <v>22797.72</v>
      </c>
      <c r="U61" s="17">
        <v>0</v>
      </c>
      <c r="V61" s="17">
        <v>61170</v>
      </c>
      <c r="W61" s="17">
        <v>37996.2</v>
      </c>
      <c r="X61" s="17">
        <v>0</v>
      </c>
      <c r="Y61" s="18">
        <f t="shared" si="10"/>
        <v>201695.5788</v>
      </c>
      <c r="Z61" s="29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19313.8188</v>
      </c>
      <c r="AG61" s="18">
        <v>0</v>
      </c>
      <c r="AH61" s="18">
        <v>182381.76</v>
      </c>
      <c r="AI61" s="18">
        <v>0</v>
      </c>
      <c r="AJ61" s="18">
        <v>0</v>
      </c>
      <c r="AK61" s="18">
        <f>600000+10446000+6120000</f>
        <v>17166000</v>
      </c>
    </row>
    <row r="62" s="2" customFormat="1" ht="20.25" customHeight="1" spans="1:37">
      <c r="A62" s="19" t="s">
        <v>96</v>
      </c>
      <c r="B62" s="17">
        <f t="shared" si="7"/>
        <v>25403498.7776</v>
      </c>
      <c r="C62" s="18">
        <f t="shared" si="8"/>
        <v>7180199.2</v>
      </c>
      <c r="D62" s="18">
        <v>914568</v>
      </c>
      <c r="E62" s="18">
        <v>600192</v>
      </c>
      <c r="F62" s="18">
        <v>40021</v>
      </c>
      <c r="G62" s="18">
        <v>0</v>
      </c>
      <c r="H62" s="18">
        <v>562141.2</v>
      </c>
      <c r="I62" s="25">
        <v>37869</v>
      </c>
      <c r="J62" s="18">
        <v>5025408</v>
      </c>
      <c r="K62" s="18">
        <f t="shared" si="9"/>
        <v>501627.4</v>
      </c>
      <c r="L62" s="17">
        <v>33600</v>
      </c>
      <c r="M62" s="17">
        <v>29960</v>
      </c>
      <c r="N62" s="17">
        <v>50800</v>
      </c>
      <c r="O62" s="17">
        <v>67200</v>
      </c>
      <c r="P62" s="17">
        <v>168120</v>
      </c>
      <c r="Q62" s="17">
        <v>28000</v>
      </c>
      <c r="R62" s="17">
        <v>2800</v>
      </c>
      <c r="S62" s="17">
        <v>0</v>
      </c>
      <c r="T62" s="17">
        <v>22721.4</v>
      </c>
      <c r="U62" s="17">
        <v>0</v>
      </c>
      <c r="V62" s="17">
        <v>60557</v>
      </c>
      <c r="W62" s="17">
        <v>37869</v>
      </c>
      <c r="X62" s="17">
        <v>0</v>
      </c>
      <c r="Y62" s="18">
        <f t="shared" si="10"/>
        <v>195672.1776</v>
      </c>
      <c r="Z62" s="29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13900.9776</v>
      </c>
      <c r="AG62" s="18">
        <v>0</v>
      </c>
      <c r="AH62" s="18">
        <v>181771.2</v>
      </c>
      <c r="AI62" s="18">
        <v>0</v>
      </c>
      <c r="AJ62" s="18">
        <v>0</v>
      </c>
      <c r="AK62" s="18">
        <f>960000+10446000+6120000</f>
        <v>17526000</v>
      </c>
    </row>
    <row r="63" s="2" customFormat="1" ht="20.25" customHeight="1" spans="1:37">
      <c r="A63" s="19" t="s">
        <v>97</v>
      </c>
      <c r="B63" s="17">
        <f t="shared" si="7"/>
        <v>23881633.0652</v>
      </c>
      <c r="C63" s="18">
        <f t="shared" si="8"/>
        <v>5190960.88</v>
      </c>
      <c r="D63" s="18">
        <v>732888</v>
      </c>
      <c r="E63" s="18">
        <v>455256</v>
      </c>
      <c r="F63" s="18">
        <v>37228</v>
      </c>
      <c r="G63" s="18"/>
      <c r="H63" s="18">
        <v>440873.28</v>
      </c>
      <c r="I63" s="18">
        <v>29703.6</v>
      </c>
      <c r="J63" s="18">
        <v>3495012</v>
      </c>
      <c r="K63" s="18">
        <f t="shared" si="9"/>
        <v>429579.76</v>
      </c>
      <c r="L63" s="18">
        <v>25200</v>
      </c>
      <c r="M63" s="18">
        <v>22470</v>
      </c>
      <c r="N63" s="18">
        <v>41820</v>
      </c>
      <c r="O63" s="18">
        <v>50400</v>
      </c>
      <c r="P63" s="18">
        <v>157200</v>
      </c>
      <c r="Q63" s="18">
        <v>21000</v>
      </c>
      <c r="R63" s="18">
        <v>2100</v>
      </c>
      <c r="S63" s="18">
        <v>0</v>
      </c>
      <c r="T63" s="18">
        <v>17822.16</v>
      </c>
      <c r="U63" s="18">
        <v>0</v>
      </c>
      <c r="V63" s="18">
        <v>61864</v>
      </c>
      <c r="W63" s="18">
        <v>29703.6</v>
      </c>
      <c r="X63" s="18">
        <v>0</v>
      </c>
      <c r="Y63" s="18">
        <f t="shared" si="10"/>
        <v>255092.4252</v>
      </c>
      <c r="Z63" s="18">
        <v>69180</v>
      </c>
      <c r="AA63" s="18">
        <v>0</v>
      </c>
      <c r="AB63" s="18">
        <v>0</v>
      </c>
      <c r="AC63" s="18">
        <v>21801.6</v>
      </c>
      <c r="AD63" s="18">
        <v>0</v>
      </c>
      <c r="AE63" s="18">
        <v>0</v>
      </c>
      <c r="AF63" s="18">
        <v>21533.5452</v>
      </c>
      <c r="AG63" s="18">
        <v>0</v>
      </c>
      <c r="AH63" s="18">
        <v>142577.28</v>
      </c>
      <c r="AI63" s="18">
        <v>0</v>
      </c>
      <c r="AJ63" s="18">
        <v>0</v>
      </c>
      <c r="AK63" s="18">
        <f>600000+10446000+840000+6120000</f>
        <v>18006000</v>
      </c>
    </row>
    <row r="64" s="2" customFormat="1" ht="20.25" customHeight="1" spans="1:37">
      <c r="A64" s="19" t="s">
        <v>98</v>
      </c>
      <c r="B64" s="17">
        <f t="shared" si="7"/>
        <v>23538211.4636</v>
      </c>
      <c r="C64" s="18">
        <f t="shared" si="8"/>
        <v>5719448.9</v>
      </c>
      <c r="D64" s="18">
        <v>911280</v>
      </c>
      <c r="E64" s="18">
        <v>571740</v>
      </c>
      <c r="F64" s="18">
        <v>29216</v>
      </c>
      <c r="G64" s="18"/>
      <c r="H64" s="18">
        <v>550277.4</v>
      </c>
      <c r="I64" s="25">
        <v>37075.5</v>
      </c>
      <c r="J64" s="18">
        <v>3619860</v>
      </c>
      <c r="K64" s="18">
        <f t="shared" si="9"/>
        <v>466864.8</v>
      </c>
      <c r="L64" s="17">
        <v>31200</v>
      </c>
      <c r="M64" s="17">
        <v>27820</v>
      </c>
      <c r="N64" s="17">
        <v>41480</v>
      </c>
      <c r="O64" s="17">
        <v>62400</v>
      </c>
      <c r="P64" s="17">
        <v>156840</v>
      </c>
      <c r="Q64" s="17">
        <v>26000</v>
      </c>
      <c r="R64" s="17">
        <v>2600</v>
      </c>
      <c r="S64" s="17">
        <v>0</v>
      </c>
      <c r="T64" s="17">
        <v>22245.3</v>
      </c>
      <c r="U64" s="17">
        <v>0</v>
      </c>
      <c r="V64" s="17">
        <v>59204</v>
      </c>
      <c r="W64" s="17">
        <v>37075.5</v>
      </c>
      <c r="X64" s="17">
        <v>0</v>
      </c>
      <c r="Y64" s="18">
        <f t="shared" si="10"/>
        <v>185897.7636</v>
      </c>
      <c r="Z64" s="29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7935.3636</v>
      </c>
      <c r="AG64" s="18">
        <v>0</v>
      </c>
      <c r="AH64" s="18">
        <v>177962.4</v>
      </c>
      <c r="AI64" s="18">
        <v>0</v>
      </c>
      <c r="AJ64" s="18">
        <v>0</v>
      </c>
      <c r="AK64" s="18">
        <f>600000+10446000+6120000</f>
        <v>17166000</v>
      </c>
    </row>
    <row r="65" s="2" customFormat="1" ht="20.25" customHeight="1" spans="1:37">
      <c r="A65" s="19" t="s">
        <v>99</v>
      </c>
      <c r="B65" s="17">
        <f t="shared" si="7"/>
        <v>18434423.6496</v>
      </c>
      <c r="C65" s="18">
        <f t="shared" si="8"/>
        <v>1503061.26</v>
      </c>
      <c r="D65" s="18">
        <v>481296</v>
      </c>
      <c r="E65" s="18">
        <v>293892</v>
      </c>
      <c r="F65" s="18">
        <v>17298</v>
      </c>
      <c r="G65" s="18"/>
      <c r="H65" s="18">
        <v>287599.56</v>
      </c>
      <c r="I65" s="25">
        <v>19379.7</v>
      </c>
      <c r="J65" s="18">
        <v>403596</v>
      </c>
      <c r="K65" s="18">
        <f t="shared" si="9"/>
        <v>258842.52</v>
      </c>
      <c r="L65" s="17">
        <v>16100</v>
      </c>
      <c r="M65" s="17">
        <v>13910</v>
      </c>
      <c r="N65" s="17">
        <v>22300</v>
      </c>
      <c r="O65" s="17">
        <v>31200</v>
      </c>
      <c r="P65" s="17">
        <v>94920</v>
      </c>
      <c r="Q65" s="17">
        <v>16000</v>
      </c>
      <c r="R65" s="17">
        <v>1300</v>
      </c>
      <c r="S65" s="17">
        <v>0</v>
      </c>
      <c r="T65" s="17">
        <v>11627.82</v>
      </c>
      <c r="U65" s="17">
        <v>0</v>
      </c>
      <c r="V65" s="17">
        <v>32105</v>
      </c>
      <c r="W65" s="17">
        <v>19379.7</v>
      </c>
      <c r="X65" s="17">
        <v>0</v>
      </c>
      <c r="Y65" s="18">
        <f t="shared" si="10"/>
        <v>106519.8696</v>
      </c>
      <c r="Z65" s="29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13497.3096</v>
      </c>
      <c r="AG65" s="18">
        <v>0</v>
      </c>
      <c r="AH65" s="18">
        <v>93022.56</v>
      </c>
      <c r="AI65" s="18">
        <v>0</v>
      </c>
      <c r="AJ65" s="18">
        <v>0</v>
      </c>
      <c r="AK65" s="18">
        <f>10446000+6120000</f>
        <v>16566000</v>
      </c>
    </row>
    <row r="66" s="2" customFormat="1" ht="20.25" customHeight="1" spans="1:37">
      <c r="A66" s="19" t="s">
        <v>100</v>
      </c>
      <c r="B66" s="17">
        <f t="shared" si="7"/>
        <v>89477845.1948</v>
      </c>
      <c r="C66" s="18">
        <f t="shared" si="8"/>
        <v>883171.84</v>
      </c>
      <c r="D66" s="18">
        <v>398292</v>
      </c>
      <c r="E66" s="18">
        <v>231300</v>
      </c>
      <c r="F66" s="18">
        <v>4291</v>
      </c>
      <c r="G66" s="18">
        <v>0</v>
      </c>
      <c r="H66" s="18">
        <v>233549.04</v>
      </c>
      <c r="I66" s="25">
        <v>15739.8</v>
      </c>
      <c r="J66" s="18"/>
      <c r="K66" s="18">
        <f t="shared" si="9"/>
        <v>192276.68</v>
      </c>
      <c r="L66" s="17">
        <v>12000</v>
      </c>
      <c r="M66" s="17">
        <v>10700</v>
      </c>
      <c r="N66" s="17">
        <v>11320</v>
      </c>
      <c r="O66" s="17">
        <v>24000</v>
      </c>
      <c r="P66" s="17">
        <v>61800</v>
      </c>
      <c r="Q66" s="17">
        <v>10000</v>
      </c>
      <c r="R66" s="17">
        <v>1000</v>
      </c>
      <c r="S66" s="17">
        <v>0</v>
      </c>
      <c r="T66" s="17">
        <v>9443.88</v>
      </c>
      <c r="U66" s="17">
        <v>6250</v>
      </c>
      <c r="V66" s="17">
        <v>23773</v>
      </c>
      <c r="W66" s="17">
        <v>15739.8</v>
      </c>
      <c r="X66" s="17">
        <v>6250</v>
      </c>
      <c r="Y66" s="18">
        <f t="shared" si="10"/>
        <v>152396.6748</v>
      </c>
      <c r="Z66" s="29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76845.6348</v>
      </c>
      <c r="AG66" s="18">
        <v>0</v>
      </c>
      <c r="AH66" s="18">
        <v>75551.04</v>
      </c>
      <c r="AI66" s="18">
        <v>0</v>
      </c>
      <c r="AJ66" s="18">
        <v>0</v>
      </c>
      <c r="AK66" s="18">
        <f>30000+87900000+320000</f>
        <v>88250000</v>
      </c>
    </row>
    <row r="67" s="2" customFormat="1" ht="20.25" customHeight="1" spans="1:37">
      <c r="A67" s="19" t="s">
        <v>101</v>
      </c>
      <c r="B67" s="17">
        <f t="shared" si="7"/>
        <v>15693168.2376</v>
      </c>
      <c r="C67" s="18">
        <f t="shared" si="8"/>
        <v>3726834.92</v>
      </c>
      <c r="D67" s="18">
        <v>1585056</v>
      </c>
      <c r="E67" s="18">
        <v>891240</v>
      </c>
      <c r="F67" s="18">
        <v>206358</v>
      </c>
      <c r="G67" s="18"/>
      <c r="H67" s="18">
        <v>982273.52</v>
      </c>
      <c r="I67" s="25">
        <v>61907.4</v>
      </c>
      <c r="J67" s="18"/>
      <c r="K67" s="18">
        <f t="shared" si="9"/>
        <v>875640.84</v>
      </c>
      <c r="L67" s="17">
        <v>51600</v>
      </c>
      <c r="M67" s="17">
        <v>46010</v>
      </c>
      <c r="N67" s="17">
        <v>92020</v>
      </c>
      <c r="O67" s="17">
        <v>102240</v>
      </c>
      <c r="P67" s="17">
        <v>337920</v>
      </c>
      <c r="Q67" s="17">
        <v>43000</v>
      </c>
      <c r="R67" s="17">
        <v>4300</v>
      </c>
      <c r="S67" s="17">
        <v>0</v>
      </c>
      <c r="T67" s="17">
        <v>37144.44</v>
      </c>
      <c r="U67" s="17">
        <v>0</v>
      </c>
      <c r="V67" s="17">
        <v>99499</v>
      </c>
      <c r="W67" s="17">
        <v>61907.4</v>
      </c>
      <c r="X67" s="17">
        <v>0</v>
      </c>
      <c r="Y67" s="18">
        <f t="shared" si="10"/>
        <v>349374.4776</v>
      </c>
      <c r="Z67" s="29"/>
      <c r="AA67" s="18"/>
      <c r="AB67" s="18"/>
      <c r="AC67" s="18"/>
      <c r="AD67" s="18"/>
      <c r="AE67" s="18"/>
      <c r="AF67" s="18">
        <v>52218.9576</v>
      </c>
      <c r="AG67" s="18"/>
      <c r="AH67" s="18">
        <v>297155.52</v>
      </c>
      <c r="AI67" s="18"/>
      <c r="AJ67" s="18"/>
      <c r="AK67" s="18">
        <f>3000000+7741318</f>
        <v>10741318</v>
      </c>
    </row>
    <row r="68" s="2" customFormat="1" ht="20.25" customHeight="1" spans="1:37">
      <c r="A68" s="19" t="s">
        <v>102</v>
      </c>
      <c r="B68" s="17">
        <f t="shared" si="7"/>
        <v>1186688.38</v>
      </c>
      <c r="C68" s="18">
        <f t="shared" si="8"/>
        <v>971899.46</v>
      </c>
      <c r="D68" s="18">
        <v>406044</v>
      </c>
      <c r="E68" s="18">
        <v>221904</v>
      </c>
      <c r="F68" s="18">
        <v>18526</v>
      </c>
      <c r="G68" s="18"/>
      <c r="H68" s="18">
        <v>232940.76</v>
      </c>
      <c r="I68" s="25">
        <v>15698.7</v>
      </c>
      <c r="J68" s="18">
        <v>76786</v>
      </c>
      <c r="K68" s="18">
        <f t="shared" si="9"/>
        <v>214788.92</v>
      </c>
      <c r="L68" s="17">
        <v>12000</v>
      </c>
      <c r="M68" s="17">
        <v>10700</v>
      </c>
      <c r="N68" s="17">
        <v>19000</v>
      </c>
      <c r="O68" s="17">
        <v>23520</v>
      </c>
      <c r="P68" s="17">
        <v>69600</v>
      </c>
      <c r="Q68" s="17">
        <v>10000</v>
      </c>
      <c r="R68" s="17">
        <v>1000</v>
      </c>
      <c r="S68" s="17">
        <v>0</v>
      </c>
      <c r="T68" s="17">
        <v>9419.22</v>
      </c>
      <c r="U68" s="17">
        <v>6250</v>
      </c>
      <c r="V68" s="17">
        <v>31351</v>
      </c>
      <c r="W68" s="17">
        <v>15698.7</v>
      </c>
      <c r="X68" s="17">
        <v>6250</v>
      </c>
      <c r="Y68" s="18">
        <f t="shared" si="10"/>
        <v>0</v>
      </c>
      <c r="Z68" s="29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</row>
    <row r="69" s="2" customFormat="1" ht="20.25" customHeight="1" spans="1:37">
      <c r="A69" s="19" t="s">
        <v>103</v>
      </c>
      <c r="B69" s="17">
        <f t="shared" si="7"/>
        <v>88416.9032</v>
      </c>
      <c r="C69" s="18">
        <f t="shared" si="8"/>
        <v>0</v>
      </c>
      <c r="D69" s="18"/>
      <c r="E69" s="18"/>
      <c r="F69" s="18"/>
      <c r="G69" s="18"/>
      <c r="H69" s="18"/>
      <c r="I69" s="25"/>
      <c r="J69" s="18"/>
      <c r="K69" s="18">
        <f t="shared" si="9"/>
        <v>5000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>
        <v>5000</v>
      </c>
      <c r="Y69" s="18">
        <f t="shared" si="10"/>
        <v>83416.9032</v>
      </c>
      <c r="Z69" s="29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8063.1432</v>
      </c>
      <c r="AG69" s="18">
        <v>0</v>
      </c>
      <c r="AH69" s="18">
        <v>75353.76</v>
      </c>
      <c r="AI69" s="18">
        <v>0</v>
      </c>
      <c r="AJ69" s="18">
        <v>0</v>
      </c>
      <c r="AK69" s="18">
        <v>0</v>
      </c>
    </row>
    <row r="70" s="2" customFormat="1" ht="20.25" customHeight="1" spans="1:37">
      <c r="A70" s="19" t="s">
        <v>104</v>
      </c>
      <c r="B70" s="17">
        <f t="shared" si="7"/>
        <v>829105.17</v>
      </c>
      <c r="C70" s="18">
        <f t="shared" si="8"/>
        <v>654962.13</v>
      </c>
      <c r="D70" s="18">
        <v>287636</v>
      </c>
      <c r="E70" s="18">
        <v>176658</v>
      </c>
      <c r="F70" s="18">
        <v>6852</v>
      </c>
      <c r="G70" s="18"/>
      <c r="H70" s="18">
        <v>172208.78</v>
      </c>
      <c r="I70" s="25">
        <v>11607.35</v>
      </c>
      <c r="J70" s="18">
        <v>0</v>
      </c>
      <c r="K70" s="18">
        <f t="shared" si="9"/>
        <v>118427.76</v>
      </c>
      <c r="L70" s="17">
        <v>8400</v>
      </c>
      <c r="M70" s="17">
        <v>7490</v>
      </c>
      <c r="N70" s="17">
        <v>10420</v>
      </c>
      <c r="O70" s="17">
        <v>0</v>
      </c>
      <c r="P70" s="17">
        <v>47280</v>
      </c>
      <c r="Q70" s="17">
        <v>7000</v>
      </c>
      <c r="R70" s="17">
        <v>700</v>
      </c>
      <c r="S70" s="17">
        <v>0</v>
      </c>
      <c r="T70" s="17">
        <v>6964.41</v>
      </c>
      <c r="U70" s="17">
        <v>0</v>
      </c>
      <c r="V70" s="17">
        <v>18566</v>
      </c>
      <c r="W70" s="17">
        <v>11607.35</v>
      </c>
      <c r="X70" s="17">
        <v>0</v>
      </c>
      <c r="Y70" s="18">
        <f t="shared" si="10"/>
        <v>55715.28</v>
      </c>
      <c r="Z70" s="29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55715.28</v>
      </c>
      <c r="AI70" s="18">
        <v>0</v>
      </c>
      <c r="AJ70" s="18">
        <v>0</v>
      </c>
      <c r="AK70" s="18"/>
    </row>
    <row r="71" s="2" customFormat="1" ht="18.95" customHeight="1" spans="1:37">
      <c r="A71" s="19" t="s">
        <v>105</v>
      </c>
      <c r="B71" s="17">
        <f t="shared" si="7"/>
        <v>1068429.28</v>
      </c>
      <c r="C71" s="18">
        <f t="shared" si="8"/>
        <v>633117.92</v>
      </c>
      <c r="D71" s="18">
        <v>271596</v>
      </c>
      <c r="E71" s="18">
        <v>171900</v>
      </c>
      <c r="F71" s="18">
        <v>14021</v>
      </c>
      <c r="G71" s="18"/>
      <c r="H71" s="18">
        <v>164513.52</v>
      </c>
      <c r="I71" s="18">
        <v>11087.4</v>
      </c>
      <c r="J71" s="18"/>
      <c r="K71" s="18">
        <f t="shared" si="9"/>
        <v>157091.84</v>
      </c>
      <c r="L71" s="17">
        <v>8400</v>
      </c>
      <c r="M71" s="17">
        <v>7490</v>
      </c>
      <c r="N71" s="17">
        <v>14260</v>
      </c>
      <c r="O71" s="17">
        <v>16800</v>
      </c>
      <c r="P71" s="17">
        <v>47280</v>
      </c>
      <c r="Q71" s="17">
        <v>7000</v>
      </c>
      <c r="R71" s="17">
        <v>700</v>
      </c>
      <c r="S71" s="17">
        <v>0</v>
      </c>
      <c r="T71" s="17">
        <v>6652.44</v>
      </c>
      <c r="U71" s="17">
        <v>10000</v>
      </c>
      <c r="V71" s="17">
        <v>17422</v>
      </c>
      <c r="W71" s="17">
        <v>11087.4</v>
      </c>
      <c r="X71" s="17">
        <v>10000</v>
      </c>
      <c r="Y71" s="18">
        <f t="shared" si="10"/>
        <v>53219.52</v>
      </c>
      <c r="Z71" s="29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53219.52</v>
      </c>
      <c r="AI71" s="18">
        <v>0</v>
      </c>
      <c r="AJ71" s="18">
        <v>0</v>
      </c>
      <c r="AK71" s="18">
        <v>225000</v>
      </c>
    </row>
    <row r="72" s="2" customFormat="1" ht="18.95" customHeight="1" spans="1:37">
      <c r="A72" s="19" t="s">
        <v>106</v>
      </c>
      <c r="B72" s="17">
        <f t="shared" si="7"/>
        <v>620532</v>
      </c>
      <c r="C72" s="18">
        <f t="shared" si="8"/>
        <v>0</v>
      </c>
      <c r="D72" s="18"/>
      <c r="E72" s="18"/>
      <c r="F72" s="18"/>
      <c r="G72" s="18"/>
      <c r="H72" s="18"/>
      <c r="I72" s="18"/>
      <c r="J72" s="18"/>
      <c r="K72" s="18">
        <f t="shared" si="9"/>
        <v>0</v>
      </c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8">
        <f t="shared" si="10"/>
        <v>620532</v>
      </c>
      <c r="Z72" s="37"/>
      <c r="AA72" s="17">
        <v>620532</v>
      </c>
      <c r="AB72" s="17"/>
      <c r="AC72" s="17"/>
      <c r="AD72" s="17"/>
      <c r="AE72" s="17"/>
      <c r="AF72" s="17"/>
      <c r="AG72" s="17"/>
      <c r="AH72" s="17"/>
      <c r="AI72" s="17"/>
      <c r="AJ72" s="17"/>
      <c r="AK72" s="17"/>
    </row>
    <row r="73" ht="18.95" customHeight="1" spans="1:37">
      <c r="A73" s="19" t="s">
        <v>107</v>
      </c>
      <c r="B73" s="17">
        <f t="shared" si="7"/>
        <v>50000</v>
      </c>
      <c r="C73" s="18">
        <f t="shared" si="8"/>
        <v>0</v>
      </c>
      <c r="D73" s="33"/>
      <c r="E73" s="33"/>
      <c r="F73" s="33"/>
      <c r="G73" s="33"/>
      <c r="H73" s="34"/>
      <c r="I73" s="33"/>
      <c r="J73" s="33"/>
      <c r="K73" s="18">
        <f t="shared" si="9"/>
        <v>50000</v>
      </c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>
        <v>50000</v>
      </c>
      <c r="Y73" s="18">
        <f t="shared" si="10"/>
        <v>0</v>
      </c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</row>
    <row r="74" ht="18.95" customHeight="1" spans="1:37">
      <c r="A74" s="19" t="s">
        <v>108</v>
      </c>
      <c r="B74" s="17">
        <f t="shared" si="7"/>
        <v>120000</v>
      </c>
      <c r="C74" s="18">
        <f t="shared" si="8"/>
        <v>0</v>
      </c>
      <c r="D74" s="33"/>
      <c r="E74" s="34"/>
      <c r="F74" s="33"/>
      <c r="G74" s="33"/>
      <c r="H74" s="34"/>
      <c r="I74" s="33"/>
      <c r="J74" s="33"/>
      <c r="K74" s="18">
        <f t="shared" si="9"/>
        <v>120000</v>
      </c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>
        <v>120000</v>
      </c>
      <c r="Y74" s="18">
        <f t="shared" si="10"/>
        <v>0</v>
      </c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</row>
    <row r="75" ht="18.95" customHeight="1" spans="1:37">
      <c r="A75" s="19" t="s">
        <v>109</v>
      </c>
      <c r="B75" s="17">
        <f t="shared" si="7"/>
        <v>0</v>
      </c>
      <c r="C75" s="18">
        <f t="shared" si="8"/>
        <v>0</v>
      </c>
      <c r="D75" s="33"/>
      <c r="E75" s="34"/>
      <c r="F75" s="34"/>
      <c r="G75" s="34"/>
      <c r="H75" s="34"/>
      <c r="I75" s="33"/>
      <c r="J75" s="33"/>
      <c r="K75" s="18">
        <f t="shared" si="9"/>
        <v>0</v>
      </c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>
        <v>0</v>
      </c>
      <c r="Y75" s="18">
        <f t="shared" si="10"/>
        <v>0</v>
      </c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</row>
    <row r="76" ht="18.95" customHeight="1" spans="1:37">
      <c r="A76" s="19" t="s">
        <v>110</v>
      </c>
      <c r="B76" s="17">
        <f t="shared" si="7"/>
        <v>0</v>
      </c>
      <c r="C76" s="18">
        <f t="shared" si="8"/>
        <v>0</v>
      </c>
      <c r="D76" s="35"/>
      <c r="E76" s="35"/>
      <c r="F76" s="35"/>
      <c r="G76" s="35"/>
      <c r="H76" s="35"/>
      <c r="I76" s="36"/>
      <c r="J76" s="36"/>
      <c r="K76" s="18">
        <f t="shared" si="9"/>
        <v>0</v>
      </c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>
        <v>0</v>
      </c>
      <c r="Y76" s="18">
        <f t="shared" si="10"/>
        <v>0</v>
      </c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</row>
    <row r="77" ht="18.95" customHeight="1" spans="1:37">
      <c r="A77" s="19" t="s">
        <v>111</v>
      </c>
      <c r="B77" s="17">
        <f t="shared" si="7"/>
        <v>0</v>
      </c>
      <c r="C77" s="18">
        <f t="shared" si="8"/>
        <v>0</v>
      </c>
      <c r="D77" s="35"/>
      <c r="E77" s="35"/>
      <c r="F77" s="35"/>
      <c r="G77" s="35"/>
      <c r="H77" s="35"/>
      <c r="I77" s="36"/>
      <c r="J77" s="36"/>
      <c r="K77" s="18">
        <f t="shared" si="9"/>
        <v>0</v>
      </c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>
        <v>0</v>
      </c>
      <c r="Y77" s="18">
        <f t="shared" si="10"/>
        <v>0</v>
      </c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</row>
    <row r="78" ht="18.95" customHeight="1" spans="1:37">
      <c r="A78" s="19" t="s">
        <v>112</v>
      </c>
      <c r="B78" s="17">
        <f t="shared" si="7"/>
        <v>30000</v>
      </c>
      <c r="C78" s="18">
        <f t="shared" si="8"/>
        <v>0</v>
      </c>
      <c r="D78" s="35"/>
      <c r="E78" s="35"/>
      <c r="F78" s="35"/>
      <c r="G78" s="35"/>
      <c r="H78" s="35"/>
      <c r="I78" s="36"/>
      <c r="J78" s="36"/>
      <c r="K78" s="18">
        <f t="shared" si="9"/>
        <v>30000</v>
      </c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>
        <v>30000</v>
      </c>
      <c r="Y78" s="18">
        <f t="shared" si="10"/>
        <v>0</v>
      </c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</row>
    <row r="79" ht="18.95" customHeight="1" spans="1:37">
      <c r="A79" s="19" t="s">
        <v>113</v>
      </c>
      <c r="B79" s="17">
        <f t="shared" si="7"/>
        <v>0</v>
      </c>
      <c r="C79" s="18">
        <f t="shared" si="8"/>
        <v>0</v>
      </c>
      <c r="D79" s="35"/>
      <c r="E79" s="35"/>
      <c r="F79" s="35"/>
      <c r="G79" s="35"/>
      <c r="H79" s="35"/>
      <c r="I79" s="36"/>
      <c r="J79" s="36"/>
      <c r="K79" s="18">
        <f t="shared" si="9"/>
        <v>0</v>
      </c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8">
        <f t="shared" si="10"/>
        <v>0</v>
      </c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</row>
    <row r="80" ht="18.95" customHeight="1" spans="1:37">
      <c r="A80" s="19" t="s">
        <v>114</v>
      </c>
      <c r="B80" s="17">
        <f t="shared" si="7"/>
        <v>650000</v>
      </c>
      <c r="C80" s="18">
        <f t="shared" si="8"/>
        <v>0</v>
      </c>
      <c r="D80" s="35"/>
      <c r="E80" s="35"/>
      <c r="F80" s="35"/>
      <c r="G80" s="35"/>
      <c r="H80" s="35"/>
      <c r="I80" s="36"/>
      <c r="J80" s="36"/>
      <c r="K80" s="18">
        <f t="shared" si="9"/>
        <v>650000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>
        <v>650000</v>
      </c>
      <c r="Y80" s="18">
        <f t="shared" si="10"/>
        <v>0</v>
      </c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</row>
    <row r="81" ht="18.95" customHeight="1" spans="1:37">
      <c r="A81" s="19" t="s">
        <v>115</v>
      </c>
      <c r="B81" s="17">
        <f t="shared" si="7"/>
        <v>1200000</v>
      </c>
      <c r="C81" s="18">
        <f t="shared" si="8"/>
        <v>0</v>
      </c>
      <c r="D81" s="35"/>
      <c r="E81" s="35"/>
      <c r="F81" s="35"/>
      <c r="G81" s="35"/>
      <c r="H81" s="35"/>
      <c r="I81" s="36"/>
      <c r="J81" s="36"/>
      <c r="K81" s="18">
        <f t="shared" si="9"/>
        <v>1200000</v>
      </c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>
        <v>1200000</v>
      </c>
      <c r="Y81" s="18">
        <f t="shared" si="10"/>
        <v>0</v>
      </c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</sheetData>
  <mergeCells count="10">
    <mergeCell ref="A2:AJ2"/>
    <mergeCell ref="D3:J3"/>
    <mergeCell ref="L3:X3"/>
    <mergeCell ref="Z3:AJ3"/>
    <mergeCell ref="A3:A4"/>
    <mergeCell ref="B3:B4"/>
    <mergeCell ref="C3:C4"/>
    <mergeCell ref="K3:K4"/>
    <mergeCell ref="Y3:Y4"/>
    <mergeCell ref="AK3:AK4"/>
  </mergeCells>
  <printOptions horizontalCentered="1"/>
  <pageMargins left="0.338888888888889" right="0.279166666666667" top="0.590277777777778" bottom="0.707638888888889" header="0.179166666666667" footer="0.15625"/>
  <pageSetup paperSize="9" scale="88" firstPageNumber="35" fitToHeight="10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英甾</cp:lastModifiedBy>
  <dcterms:created xsi:type="dcterms:W3CDTF">2006-02-13T05:15:00Z</dcterms:created>
  <cp:lastPrinted>2019-12-28T03:18:00Z</cp:lastPrinted>
  <dcterms:modified xsi:type="dcterms:W3CDTF">2025-02-13T04:31:30Z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false</vt:bool>
  </property>
  <property fmtid="{D5CDD505-2E9C-101B-9397-08002B2CF9AE}" pid="4" name="ICV">
    <vt:lpwstr>98040E581071438FAFB6B04B98009895_13</vt:lpwstr>
  </property>
</Properties>
</file>